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4526"/>
  <workbookPr autoCompressPictures="0"/>
  <bookViews>
    <workbookView xWindow="27500" yWindow="2200" windowWidth="30680" windowHeight="17680" activeTab="5"/>
  </bookViews>
  <sheets>
    <sheet name="MUD" sheetId="1" r:id="rId1"/>
    <sheet name="SAND" sheetId="2" r:id="rId2"/>
    <sheet name="Final " sheetId="3" r:id="rId3"/>
    <sheet name="Final Total Dry Solids" sheetId="4" r:id="rId4"/>
    <sheet name="Final Total Fixed Dry Solids" sheetId="5" r:id="rId5"/>
    <sheet name="FinalTotalVolatileDriedSolids" sheetId="6" r:id="rId6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6" i="6" l="1"/>
  <c r="H14" i="6"/>
  <c r="H12" i="6"/>
  <c r="H10" i="6"/>
  <c r="H8" i="6"/>
  <c r="H7" i="6"/>
  <c r="H6" i="6"/>
  <c r="H9" i="6"/>
  <c r="H11" i="6"/>
  <c r="H13" i="6"/>
  <c r="H15" i="6"/>
  <c r="H17" i="6"/>
  <c r="H5" i="6"/>
  <c r="G6" i="6"/>
  <c r="G7" i="6"/>
  <c r="G8" i="6"/>
  <c r="G9" i="6"/>
  <c r="G10" i="6"/>
  <c r="G11" i="6"/>
  <c r="G12" i="6"/>
  <c r="G13" i="6"/>
  <c r="G14" i="6"/>
  <c r="G15" i="6"/>
  <c r="G16" i="6"/>
  <c r="G17" i="6"/>
  <c r="G5" i="6"/>
  <c r="F16" i="6"/>
  <c r="F14" i="6"/>
  <c r="F6" i="6"/>
  <c r="F7" i="6"/>
  <c r="F8" i="6"/>
  <c r="F9" i="6"/>
  <c r="F10" i="6"/>
  <c r="F11" i="6"/>
  <c r="F12" i="6"/>
  <c r="F13" i="6"/>
  <c r="F15" i="6"/>
  <c r="F17" i="6"/>
  <c r="F5" i="6"/>
  <c r="E6" i="6"/>
  <c r="E7" i="6"/>
  <c r="E8" i="6"/>
  <c r="E9" i="6"/>
  <c r="E10" i="6"/>
  <c r="E11" i="6"/>
  <c r="E12" i="6"/>
  <c r="E13" i="6"/>
  <c r="E14" i="6"/>
  <c r="E15" i="6"/>
  <c r="E16" i="6"/>
  <c r="E17" i="6"/>
  <c r="E5" i="6"/>
  <c r="D6" i="6"/>
  <c r="D7" i="6"/>
  <c r="D8" i="6"/>
  <c r="D9" i="6"/>
  <c r="D10" i="6"/>
  <c r="D11" i="6"/>
  <c r="D12" i="6"/>
  <c r="D13" i="6"/>
  <c r="D14" i="6"/>
  <c r="D15" i="6"/>
  <c r="D16" i="6"/>
  <c r="D17" i="6"/>
  <c r="D5" i="6"/>
  <c r="C6" i="6"/>
  <c r="C7" i="6"/>
  <c r="C8" i="6"/>
  <c r="C9" i="6"/>
  <c r="C10" i="6"/>
  <c r="C11" i="6"/>
  <c r="C12" i="6"/>
  <c r="C13" i="6"/>
  <c r="C14" i="6"/>
  <c r="C15" i="6"/>
  <c r="C16" i="6"/>
  <c r="C17" i="6"/>
  <c r="C5" i="6"/>
  <c r="B6" i="6"/>
  <c r="B7" i="6"/>
  <c r="B8" i="6"/>
  <c r="B9" i="6"/>
  <c r="B10" i="6"/>
  <c r="B11" i="6"/>
  <c r="B12" i="6"/>
  <c r="B13" i="6"/>
  <c r="B14" i="6"/>
  <c r="B15" i="6"/>
  <c r="B16" i="6"/>
  <c r="B17" i="6"/>
  <c r="B5" i="6"/>
  <c r="S17" i="6"/>
  <c r="R17" i="6"/>
  <c r="Q17" i="6"/>
  <c r="P17" i="6"/>
  <c r="O17" i="6"/>
  <c r="N17" i="6"/>
  <c r="M17" i="6"/>
  <c r="L17" i="6"/>
  <c r="K17" i="6"/>
  <c r="J17" i="6"/>
  <c r="I17" i="6"/>
  <c r="S16" i="6"/>
  <c r="R16" i="6"/>
  <c r="Q16" i="6"/>
  <c r="O16" i="6"/>
  <c r="N16" i="6"/>
  <c r="M16" i="6"/>
  <c r="L16" i="6"/>
  <c r="K16" i="6"/>
  <c r="I16" i="6"/>
  <c r="S15" i="6"/>
  <c r="R15" i="6"/>
  <c r="Q15" i="6"/>
  <c r="P15" i="6"/>
  <c r="O15" i="6"/>
  <c r="N15" i="6"/>
  <c r="M15" i="6"/>
  <c r="L15" i="6"/>
  <c r="K15" i="6"/>
  <c r="J15" i="6"/>
  <c r="I15" i="6"/>
  <c r="S14" i="6"/>
  <c r="R14" i="6"/>
  <c r="Q14" i="6"/>
  <c r="O14" i="6"/>
  <c r="N14" i="6"/>
  <c r="M14" i="6"/>
  <c r="L14" i="6"/>
  <c r="K14" i="6"/>
  <c r="I14" i="6"/>
  <c r="S13" i="6"/>
  <c r="R13" i="6"/>
  <c r="Q13" i="6"/>
  <c r="P13" i="6"/>
  <c r="O13" i="6"/>
  <c r="N13" i="6"/>
  <c r="M13" i="6"/>
  <c r="L13" i="6"/>
  <c r="K13" i="6"/>
  <c r="J13" i="6"/>
  <c r="I13" i="6"/>
  <c r="S12" i="6"/>
  <c r="R12" i="6"/>
  <c r="P12" i="6"/>
  <c r="O12" i="6"/>
  <c r="N12" i="6"/>
  <c r="M12" i="6"/>
  <c r="L12" i="6"/>
  <c r="J12" i="6"/>
  <c r="I12" i="6"/>
  <c r="S11" i="6"/>
  <c r="R11" i="6"/>
  <c r="Q11" i="6"/>
  <c r="P11" i="6"/>
  <c r="O11" i="6"/>
  <c r="N11" i="6"/>
  <c r="M11" i="6"/>
  <c r="L11" i="6"/>
  <c r="K11" i="6"/>
  <c r="J11" i="6"/>
  <c r="I11" i="6"/>
  <c r="S10" i="6"/>
  <c r="R10" i="6"/>
  <c r="P10" i="6"/>
  <c r="O10" i="6"/>
  <c r="N10" i="6"/>
  <c r="M10" i="6"/>
  <c r="L10" i="6"/>
  <c r="J10" i="6"/>
  <c r="I10" i="6"/>
  <c r="S9" i="6"/>
  <c r="R9" i="6"/>
  <c r="Q9" i="6"/>
  <c r="P9" i="6"/>
  <c r="O9" i="6"/>
  <c r="N9" i="6"/>
  <c r="M9" i="6"/>
  <c r="L9" i="6"/>
  <c r="K9" i="6"/>
  <c r="J9" i="6"/>
  <c r="I9" i="6"/>
  <c r="S8" i="6"/>
  <c r="R8" i="6"/>
  <c r="P8" i="6"/>
  <c r="O8" i="6"/>
  <c r="N8" i="6"/>
  <c r="M8" i="6"/>
  <c r="L8" i="6"/>
  <c r="J8" i="6"/>
  <c r="I8" i="6"/>
  <c r="S7" i="6"/>
  <c r="R7" i="6"/>
  <c r="P7" i="6"/>
  <c r="O7" i="6"/>
  <c r="N7" i="6"/>
  <c r="M7" i="6"/>
  <c r="L7" i="6"/>
  <c r="J7" i="6"/>
  <c r="I7" i="6"/>
  <c r="S6" i="6"/>
  <c r="R6" i="6"/>
  <c r="Q6" i="6"/>
  <c r="P6" i="6"/>
  <c r="O6" i="6"/>
  <c r="N6" i="6"/>
  <c r="M6" i="6"/>
  <c r="L6" i="6"/>
  <c r="K6" i="6"/>
  <c r="J6" i="6"/>
  <c r="I6" i="6"/>
  <c r="S5" i="6"/>
  <c r="R5" i="6"/>
  <c r="Q5" i="6"/>
  <c r="P5" i="6"/>
  <c r="O5" i="6"/>
  <c r="N5" i="6"/>
  <c r="M5" i="6"/>
  <c r="L5" i="6"/>
  <c r="K5" i="6"/>
  <c r="J5" i="6"/>
  <c r="I5" i="6"/>
  <c r="S6" i="5"/>
  <c r="S7" i="5"/>
  <c r="S8" i="5"/>
  <c r="S9" i="5"/>
  <c r="S10" i="5"/>
  <c r="S11" i="5"/>
  <c r="S12" i="5"/>
  <c r="S13" i="5"/>
  <c r="S14" i="5"/>
  <c r="S15" i="5"/>
  <c r="S16" i="5"/>
  <c r="S17" i="5"/>
  <c r="R6" i="5"/>
  <c r="R7" i="5"/>
  <c r="R8" i="5"/>
  <c r="R9" i="5"/>
  <c r="R10" i="5"/>
  <c r="R11" i="5"/>
  <c r="R12" i="5"/>
  <c r="R13" i="5"/>
  <c r="R14" i="5"/>
  <c r="R15" i="5"/>
  <c r="R16" i="5"/>
  <c r="R17" i="5"/>
  <c r="Q6" i="5"/>
  <c r="Q7" i="5"/>
  <c r="Q8" i="5"/>
  <c r="Q9" i="5"/>
  <c r="Q10" i="5"/>
  <c r="Q11" i="5"/>
  <c r="Q12" i="5"/>
  <c r="Q13" i="5"/>
  <c r="Q14" i="5"/>
  <c r="Q15" i="5"/>
  <c r="Q16" i="5"/>
  <c r="Q17" i="5"/>
  <c r="P6" i="5"/>
  <c r="P7" i="5"/>
  <c r="P8" i="5"/>
  <c r="P9" i="5"/>
  <c r="P10" i="5"/>
  <c r="P11" i="5"/>
  <c r="P12" i="5"/>
  <c r="P13" i="5"/>
  <c r="P14" i="5"/>
  <c r="P15" i="5"/>
  <c r="P16" i="5"/>
  <c r="P17" i="5"/>
  <c r="O6" i="5"/>
  <c r="O7" i="5"/>
  <c r="O8" i="5"/>
  <c r="O9" i="5"/>
  <c r="O10" i="5"/>
  <c r="O11" i="5"/>
  <c r="O12" i="5"/>
  <c r="O13" i="5"/>
  <c r="O14" i="5"/>
  <c r="O15" i="5"/>
  <c r="O16" i="5"/>
  <c r="O17" i="5"/>
  <c r="S5" i="5"/>
  <c r="R5" i="5"/>
  <c r="Q5" i="5"/>
  <c r="P5" i="5"/>
  <c r="O5" i="5"/>
  <c r="N6" i="5"/>
  <c r="N7" i="5"/>
  <c r="N8" i="5"/>
  <c r="N9" i="5"/>
  <c r="N10" i="5"/>
  <c r="N11" i="5"/>
  <c r="N12" i="5"/>
  <c r="N13" i="5"/>
  <c r="N14" i="5"/>
  <c r="N15" i="5"/>
  <c r="N16" i="5"/>
  <c r="N17" i="5"/>
  <c r="N5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D17" i="5"/>
  <c r="D16" i="5"/>
  <c r="D15" i="5"/>
  <c r="D14" i="5"/>
  <c r="D13" i="5"/>
  <c r="D12" i="5"/>
  <c r="D11" i="5"/>
  <c r="D10" i="5"/>
  <c r="D9" i="5"/>
  <c r="D8" i="5"/>
  <c r="D7" i="5"/>
  <c r="D6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F17" i="5"/>
  <c r="H17" i="5"/>
  <c r="M17" i="5"/>
  <c r="L17" i="5"/>
  <c r="K17" i="5"/>
  <c r="J17" i="5"/>
  <c r="I17" i="5"/>
  <c r="G17" i="5"/>
  <c r="F16" i="5"/>
  <c r="H16" i="5"/>
  <c r="M16" i="5"/>
  <c r="L16" i="5"/>
  <c r="K16" i="5"/>
  <c r="J16" i="5"/>
  <c r="I16" i="5"/>
  <c r="G16" i="5"/>
  <c r="F15" i="5"/>
  <c r="H15" i="5"/>
  <c r="M15" i="5"/>
  <c r="L15" i="5"/>
  <c r="K15" i="5"/>
  <c r="J15" i="5"/>
  <c r="I15" i="5"/>
  <c r="G15" i="5"/>
  <c r="F14" i="5"/>
  <c r="H14" i="5"/>
  <c r="M14" i="5"/>
  <c r="L14" i="5"/>
  <c r="K14" i="5"/>
  <c r="J14" i="5"/>
  <c r="I14" i="5"/>
  <c r="G14" i="5"/>
  <c r="F13" i="5"/>
  <c r="H13" i="5"/>
  <c r="M13" i="5"/>
  <c r="L13" i="5"/>
  <c r="K13" i="5"/>
  <c r="J13" i="5"/>
  <c r="I13" i="5"/>
  <c r="G13" i="5"/>
  <c r="F12" i="5"/>
  <c r="H12" i="5"/>
  <c r="M12" i="5"/>
  <c r="L12" i="5"/>
  <c r="K12" i="5"/>
  <c r="J12" i="5"/>
  <c r="I12" i="5"/>
  <c r="G12" i="5"/>
  <c r="F11" i="5"/>
  <c r="H11" i="5"/>
  <c r="M11" i="5"/>
  <c r="L11" i="5"/>
  <c r="K11" i="5"/>
  <c r="J11" i="5"/>
  <c r="I11" i="5"/>
  <c r="G11" i="5"/>
  <c r="F10" i="5"/>
  <c r="H10" i="5"/>
  <c r="M10" i="5"/>
  <c r="L10" i="5"/>
  <c r="K10" i="5"/>
  <c r="J10" i="5"/>
  <c r="I10" i="5"/>
  <c r="G10" i="5"/>
  <c r="F9" i="5"/>
  <c r="H9" i="5"/>
  <c r="M9" i="5"/>
  <c r="L9" i="5"/>
  <c r="K9" i="5"/>
  <c r="J9" i="5"/>
  <c r="I9" i="5"/>
  <c r="G9" i="5"/>
  <c r="F8" i="5"/>
  <c r="H8" i="5"/>
  <c r="M8" i="5"/>
  <c r="L8" i="5"/>
  <c r="K8" i="5"/>
  <c r="J8" i="5"/>
  <c r="I8" i="5"/>
  <c r="G8" i="5"/>
  <c r="F7" i="5"/>
  <c r="H7" i="5"/>
  <c r="M7" i="5"/>
  <c r="L7" i="5"/>
  <c r="K7" i="5"/>
  <c r="J7" i="5"/>
  <c r="I7" i="5"/>
  <c r="G7" i="5"/>
  <c r="F6" i="5"/>
  <c r="H6" i="5"/>
  <c r="M6" i="5"/>
  <c r="L6" i="5"/>
  <c r="K6" i="5"/>
  <c r="J6" i="5"/>
  <c r="I6" i="5"/>
  <c r="G6" i="5"/>
  <c r="F5" i="5"/>
  <c r="H5" i="5"/>
  <c r="M5" i="5"/>
  <c r="L5" i="5"/>
  <c r="K5" i="5"/>
  <c r="J5" i="5"/>
  <c r="I5" i="5"/>
  <c r="G5" i="5"/>
  <c r="H6" i="4"/>
  <c r="H7" i="4"/>
  <c r="H8" i="4"/>
  <c r="H9" i="4"/>
  <c r="H10" i="4"/>
  <c r="H11" i="4"/>
  <c r="H12" i="4"/>
  <c r="H13" i="4"/>
  <c r="H14" i="4"/>
  <c r="H15" i="4"/>
  <c r="H16" i="4"/>
  <c r="H17" i="4"/>
  <c r="G6" i="4"/>
  <c r="G7" i="4"/>
  <c r="G8" i="4"/>
  <c r="G9" i="4"/>
  <c r="G10" i="4"/>
  <c r="G11" i="4"/>
  <c r="G12" i="4"/>
  <c r="G13" i="4"/>
  <c r="G14" i="4"/>
  <c r="G15" i="4"/>
  <c r="G16" i="4"/>
  <c r="G17" i="4"/>
  <c r="F6" i="4"/>
  <c r="F7" i="4"/>
  <c r="F8" i="4"/>
  <c r="F9" i="4"/>
  <c r="F10" i="4"/>
  <c r="F11" i="4"/>
  <c r="F12" i="4"/>
  <c r="F13" i="4"/>
  <c r="F14" i="4"/>
  <c r="F15" i="4"/>
  <c r="F16" i="4"/>
  <c r="F17" i="4"/>
  <c r="H5" i="4"/>
  <c r="G5" i="4"/>
  <c r="F5" i="4"/>
  <c r="E17" i="4"/>
  <c r="E16" i="4"/>
  <c r="E15" i="4"/>
  <c r="E14" i="4"/>
  <c r="E13" i="4"/>
  <c r="E12" i="4"/>
  <c r="E11" i="4"/>
  <c r="E10" i="4"/>
  <c r="E9" i="4"/>
  <c r="E8" i="4"/>
  <c r="E7" i="4"/>
  <c r="E5" i="4"/>
  <c r="E6" i="4"/>
  <c r="D17" i="4"/>
  <c r="D16" i="4"/>
  <c r="D15" i="4"/>
  <c r="D14" i="4"/>
  <c r="D13" i="4"/>
  <c r="D12" i="4"/>
  <c r="D11" i="4"/>
  <c r="D10" i="4"/>
  <c r="D9" i="4"/>
  <c r="D8" i="4"/>
  <c r="D7" i="4"/>
  <c r="D6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M17" i="4"/>
  <c r="L17" i="4"/>
  <c r="K17" i="4"/>
  <c r="J17" i="4"/>
  <c r="I17" i="4"/>
  <c r="M16" i="4"/>
  <c r="L16" i="4"/>
  <c r="K16" i="4"/>
  <c r="J16" i="4"/>
  <c r="I16" i="4"/>
  <c r="M15" i="4"/>
  <c r="L15" i="4"/>
  <c r="K15" i="4"/>
  <c r="J15" i="4"/>
  <c r="I15" i="4"/>
  <c r="M14" i="4"/>
  <c r="L14" i="4"/>
  <c r="K14" i="4"/>
  <c r="J14" i="4"/>
  <c r="I14" i="4"/>
  <c r="M13" i="4"/>
  <c r="L13" i="4"/>
  <c r="K13" i="4"/>
  <c r="J13" i="4"/>
  <c r="I13" i="4"/>
  <c r="M12" i="4"/>
  <c r="L12" i="4"/>
  <c r="K12" i="4"/>
  <c r="J12" i="4"/>
  <c r="I12" i="4"/>
  <c r="M11" i="4"/>
  <c r="L11" i="4"/>
  <c r="K11" i="4"/>
  <c r="J11" i="4"/>
  <c r="I11" i="4"/>
  <c r="M10" i="4"/>
  <c r="L10" i="4"/>
  <c r="K10" i="4"/>
  <c r="J10" i="4"/>
  <c r="I10" i="4"/>
  <c r="M9" i="4"/>
  <c r="L9" i="4"/>
  <c r="K9" i="4"/>
  <c r="J9" i="4"/>
  <c r="I9" i="4"/>
  <c r="M8" i="4"/>
  <c r="L8" i="4"/>
  <c r="K8" i="4"/>
  <c r="J8" i="4"/>
  <c r="I8" i="4"/>
  <c r="M7" i="4"/>
  <c r="L7" i="4"/>
  <c r="K7" i="4"/>
  <c r="J7" i="4"/>
  <c r="I7" i="4"/>
  <c r="M6" i="4"/>
  <c r="L6" i="4"/>
  <c r="K6" i="4"/>
  <c r="J6" i="4"/>
  <c r="I6" i="4"/>
  <c r="M5" i="4"/>
  <c r="L5" i="4"/>
  <c r="K5" i="4"/>
  <c r="J5" i="4"/>
  <c r="I5" i="4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5" i="1"/>
  <c r="R5" i="1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4" i="2"/>
  <c r="P7" i="2"/>
  <c r="H7" i="2"/>
  <c r="E6" i="3"/>
  <c r="Q7" i="1"/>
  <c r="I7" i="1"/>
  <c r="Q8" i="1"/>
  <c r="I8" i="1"/>
  <c r="B6" i="3"/>
  <c r="C6" i="3"/>
  <c r="P6" i="2"/>
  <c r="H6" i="2"/>
  <c r="D6" i="3"/>
  <c r="F6" i="3"/>
  <c r="J6" i="3"/>
  <c r="P9" i="2"/>
  <c r="H9" i="2"/>
  <c r="E8" i="3"/>
  <c r="Q9" i="1"/>
  <c r="I9" i="1"/>
  <c r="Q10" i="1"/>
  <c r="I10" i="1"/>
  <c r="B8" i="3"/>
  <c r="C8" i="3"/>
  <c r="P8" i="2"/>
  <c r="H8" i="2"/>
  <c r="D8" i="3"/>
  <c r="F8" i="3"/>
  <c r="J8" i="3"/>
  <c r="P11" i="2"/>
  <c r="H11" i="2"/>
  <c r="E10" i="3"/>
  <c r="Q11" i="1"/>
  <c r="I11" i="1"/>
  <c r="Q12" i="1"/>
  <c r="I12" i="1"/>
  <c r="B10" i="3"/>
  <c r="C10" i="3"/>
  <c r="P10" i="2"/>
  <c r="H10" i="2"/>
  <c r="D10" i="3"/>
  <c r="F10" i="3"/>
  <c r="J10" i="3"/>
  <c r="P13" i="2"/>
  <c r="H13" i="2"/>
  <c r="E12" i="3"/>
  <c r="Q13" i="1"/>
  <c r="I13" i="1"/>
  <c r="Q14" i="1"/>
  <c r="I14" i="1"/>
  <c r="B12" i="3"/>
  <c r="C12" i="3"/>
  <c r="P12" i="2"/>
  <c r="H12" i="2"/>
  <c r="D12" i="3"/>
  <c r="F12" i="3"/>
  <c r="J12" i="3"/>
  <c r="P15" i="2"/>
  <c r="H15" i="2"/>
  <c r="E14" i="3"/>
  <c r="Q15" i="1"/>
  <c r="I15" i="1"/>
  <c r="Q16" i="1"/>
  <c r="I16" i="1"/>
  <c r="B14" i="3"/>
  <c r="C14" i="3"/>
  <c r="P14" i="2"/>
  <c r="H14" i="2"/>
  <c r="D14" i="3"/>
  <c r="F14" i="3"/>
  <c r="J14" i="3"/>
  <c r="P17" i="2"/>
  <c r="H17" i="2"/>
  <c r="E16" i="3"/>
  <c r="Q17" i="1"/>
  <c r="I17" i="1"/>
  <c r="Q18" i="1"/>
  <c r="I18" i="1"/>
  <c r="B16" i="3"/>
  <c r="C16" i="3"/>
  <c r="P16" i="2"/>
  <c r="H16" i="2"/>
  <c r="D16" i="3"/>
  <c r="F16" i="3"/>
  <c r="J16" i="3"/>
  <c r="P19" i="2"/>
  <c r="H19" i="2"/>
  <c r="E18" i="3"/>
  <c r="Q19" i="1"/>
  <c r="I19" i="1"/>
  <c r="Q20" i="1"/>
  <c r="I20" i="1"/>
  <c r="B18" i="3"/>
  <c r="C18" i="3"/>
  <c r="P18" i="2"/>
  <c r="H18" i="2"/>
  <c r="D18" i="3"/>
  <c r="F18" i="3"/>
  <c r="J18" i="3"/>
  <c r="P21" i="2"/>
  <c r="H21" i="2"/>
  <c r="E20" i="3"/>
  <c r="Q21" i="1"/>
  <c r="I21" i="1"/>
  <c r="Q22" i="1"/>
  <c r="I22" i="1"/>
  <c r="B20" i="3"/>
  <c r="C20" i="3"/>
  <c r="P20" i="2"/>
  <c r="H20" i="2"/>
  <c r="D20" i="3"/>
  <c r="F20" i="3"/>
  <c r="J20" i="3"/>
  <c r="P23" i="2"/>
  <c r="H23" i="2"/>
  <c r="E22" i="3"/>
  <c r="Q23" i="1"/>
  <c r="I23" i="1"/>
  <c r="Q24" i="1"/>
  <c r="I24" i="1"/>
  <c r="B22" i="3"/>
  <c r="C22" i="3"/>
  <c r="P22" i="2"/>
  <c r="H22" i="2"/>
  <c r="D22" i="3"/>
  <c r="F22" i="3"/>
  <c r="J22" i="3"/>
  <c r="P25" i="2"/>
  <c r="H25" i="2"/>
  <c r="E24" i="3"/>
  <c r="Q25" i="1"/>
  <c r="I25" i="1"/>
  <c r="Q26" i="1"/>
  <c r="I26" i="1"/>
  <c r="B24" i="3"/>
  <c r="C24" i="3"/>
  <c r="P24" i="2"/>
  <c r="H24" i="2"/>
  <c r="D24" i="3"/>
  <c r="F24" i="3"/>
  <c r="J24" i="3"/>
  <c r="P27" i="2"/>
  <c r="H27" i="2"/>
  <c r="E26" i="3"/>
  <c r="Q27" i="1"/>
  <c r="I27" i="1"/>
  <c r="Q28" i="1"/>
  <c r="I28" i="1"/>
  <c r="B26" i="3"/>
  <c r="C26" i="3"/>
  <c r="P26" i="2"/>
  <c r="H26" i="2"/>
  <c r="D26" i="3"/>
  <c r="F26" i="3"/>
  <c r="J26" i="3"/>
  <c r="P29" i="2"/>
  <c r="H29" i="2"/>
  <c r="E28" i="3"/>
  <c r="Q29" i="1"/>
  <c r="I29" i="1"/>
  <c r="Q30" i="1"/>
  <c r="I30" i="1"/>
  <c r="B28" i="3"/>
  <c r="C28" i="3"/>
  <c r="P28" i="2"/>
  <c r="H28" i="2"/>
  <c r="D28" i="3"/>
  <c r="F28" i="3"/>
  <c r="J28" i="3"/>
  <c r="P5" i="2"/>
  <c r="H5" i="2"/>
  <c r="E4" i="3"/>
  <c r="Q5" i="1"/>
  <c r="I5" i="1"/>
  <c r="Q6" i="1"/>
  <c r="I6" i="1"/>
  <c r="B4" i="3"/>
  <c r="C4" i="3"/>
  <c r="F4" i="3"/>
  <c r="J4" i="3"/>
  <c r="I6" i="3"/>
  <c r="I8" i="3"/>
  <c r="I10" i="3"/>
  <c r="I12" i="3"/>
  <c r="I14" i="3"/>
  <c r="I16" i="3"/>
  <c r="I18" i="3"/>
  <c r="I20" i="3"/>
  <c r="I22" i="3"/>
  <c r="I24" i="3"/>
  <c r="I26" i="3"/>
  <c r="I28" i="3"/>
  <c r="H6" i="3"/>
  <c r="H8" i="3"/>
  <c r="H10" i="3"/>
  <c r="H12" i="3"/>
  <c r="H14" i="3"/>
  <c r="H16" i="3"/>
  <c r="H18" i="3"/>
  <c r="H20" i="3"/>
  <c r="H22" i="3"/>
  <c r="H24" i="3"/>
  <c r="H26" i="3"/>
  <c r="H28" i="3"/>
  <c r="H4" i="3"/>
  <c r="G4" i="3"/>
  <c r="G6" i="3"/>
  <c r="G8" i="3"/>
  <c r="G10" i="3"/>
  <c r="G12" i="3"/>
  <c r="G14" i="3"/>
  <c r="G16" i="3"/>
  <c r="G18" i="3"/>
  <c r="G20" i="3"/>
  <c r="G22" i="3"/>
  <c r="G24" i="3"/>
  <c r="G26" i="3"/>
  <c r="G28" i="3"/>
  <c r="P4" i="2"/>
  <c r="H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4" i="2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5" i="1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4" i="2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5" i="1"/>
  <c r="G29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4" i="2"/>
</calcChain>
</file>

<file path=xl/sharedStrings.xml><?xml version="1.0" encoding="utf-8"?>
<sst xmlns="http://schemas.openxmlformats.org/spreadsheetml/2006/main" count="248" uniqueCount="107">
  <si>
    <t>Sample (103-105 deg C)</t>
  </si>
  <si>
    <t>Sample (550 deg C)</t>
  </si>
  <si>
    <t>GRAD CLY</t>
  </si>
  <si>
    <t>STATION ID#</t>
  </si>
  <si>
    <t>PHI</t>
  </si>
  <si>
    <t>Tray #</t>
  </si>
  <si>
    <t>Vol (mL)</t>
  </si>
  <si>
    <t>Wt Tray</t>
  </si>
  <si>
    <t>wt Tray + Sample</t>
  </si>
  <si>
    <t>a</t>
  </si>
  <si>
    <t xml:space="preserve">Weight 1 </t>
  </si>
  <si>
    <t xml:space="preserve">Weight 2 </t>
  </si>
  <si>
    <t>AVG WT</t>
  </si>
  <si>
    <t>diff</t>
  </si>
  <si>
    <t>Weight 1 (g)</t>
  </si>
  <si>
    <t>Diff</t>
  </si>
  <si>
    <t>mud weight-calgon</t>
  </si>
  <si>
    <t>(g)</t>
  </si>
  <si>
    <t>No Sample</t>
    <phoneticPr fontId="0" type="noConversion"/>
  </si>
  <si>
    <t xml:space="preserve">Sample (103-105 deg C)  </t>
    <phoneticPr fontId="0" type="noConversion"/>
  </si>
  <si>
    <t>GRAD CYL</t>
    <phoneticPr fontId="0" type="noConversion"/>
  </si>
  <si>
    <t>Sample ID</t>
    <phoneticPr fontId="0" type="noConversion"/>
  </si>
  <si>
    <t>Beaker #</t>
    <phoneticPr fontId="0" type="noConversion"/>
  </si>
  <si>
    <t>Diff</t>
    <phoneticPr fontId="0" type="noConversion"/>
  </si>
  <si>
    <t>weight 1</t>
  </si>
  <si>
    <t>weight 2</t>
  </si>
  <si>
    <t xml:space="preserve">AVG wt </t>
  </si>
  <si>
    <t>weight  2</t>
  </si>
  <si>
    <t>Sand Weight</t>
  </si>
  <si>
    <t>Sample</t>
    <phoneticPr fontId="0" type="noConversion"/>
  </si>
  <si>
    <t>4 phi</t>
  </si>
  <si>
    <t>8phi</t>
  </si>
  <si>
    <t>total</t>
  </si>
  <si>
    <t>%clay</t>
  </si>
  <si>
    <t>%silt</t>
  </si>
  <si>
    <t>g</t>
    <phoneticPr fontId="0" type="noConversion"/>
  </si>
  <si>
    <t>g</t>
  </si>
  <si>
    <t>%sand (850)</t>
  </si>
  <si>
    <t>%sand (63)</t>
  </si>
  <si>
    <t>sand (850)</t>
  </si>
  <si>
    <t>sand (63)</t>
  </si>
  <si>
    <t>850 or 63</t>
  </si>
  <si>
    <t>y</t>
  </si>
  <si>
    <t>4928_1-2</t>
  </si>
  <si>
    <t>4928_3-4</t>
  </si>
  <si>
    <t>4928_4-5</t>
  </si>
  <si>
    <t>4928_5-6</t>
  </si>
  <si>
    <t>4928_6-7</t>
  </si>
  <si>
    <t>4928_7-8</t>
  </si>
  <si>
    <t>4928_8-9</t>
  </si>
  <si>
    <t>4928_9-10</t>
  </si>
  <si>
    <t>4928_12-14</t>
  </si>
  <si>
    <t>4928_14-16</t>
  </si>
  <si>
    <t>4_4928_0-1</t>
  </si>
  <si>
    <t>8_4928_1-2</t>
  </si>
  <si>
    <t>8_4928_0-1</t>
  </si>
  <si>
    <t>4_4928_1-2</t>
  </si>
  <si>
    <t>4_4928_2-3</t>
  </si>
  <si>
    <t>8_4928_2-3</t>
  </si>
  <si>
    <t>4_4928_3-4</t>
  </si>
  <si>
    <t>8_4928_3-4</t>
  </si>
  <si>
    <t>4_4928_4-5</t>
  </si>
  <si>
    <t>8_4928_4-5</t>
  </si>
  <si>
    <t>4_4928_5-6</t>
  </si>
  <si>
    <t>8_4928_5-6</t>
  </si>
  <si>
    <t>4_4928_6-7</t>
  </si>
  <si>
    <t>8_4928_6-7</t>
  </si>
  <si>
    <t>4_4928_7-8</t>
  </si>
  <si>
    <t>8_4928_7-8</t>
  </si>
  <si>
    <t>4_4928_8-9</t>
  </si>
  <si>
    <t>8_4928_8-9</t>
  </si>
  <si>
    <t>4_4928_9-10</t>
  </si>
  <si>
    <t>8_4928_9-10</t>
  </si>
  <si>
    <t>4_4928_10-12</t>
  </si>
  <si>
    <t>8_4928_10-12</t>
  </si>
  <si>
    <t>4_4928_12-14</t>
  </si>
  <si>
    <t>8_4928_12-14</t>
  </si>
  <si>
    <t>4_4928_14-16</t>
  </si>
  <si>
    <t>8_4928_14-16</t>
  </si>
  <si>
    <t>4928_0-1 *to small to detect</t>
  </si>
  <si>
    <t>4928_2-3**Potentially to small to detect</t>
  </si>
  <si>
    <t>**Beaker dropped while muffling(lost some sample)</t>
  </si>
  <si>
    <t>**Beaker spilled a very small amount of sample after muffle**</t>
  </si>
  <si>
    <t>4928_10-12</t>
  </si>
  <si>
    <t>4928_0-1</t>
  </si>
  <si>
    <t>4928_2-3</t>
  </si>
  <si>
    <t>To small to detect</t>
  </si>
  <si>
    <t>TDS</t>
  </si>
  <si>
    <t>TFDS</t>
  </si>
  <si>
    <t>Assume 0, too small to detect</t>
  </si>
  <si>
    <t>TDS (g)</t>
  </si>
  <si>
    <t>TFDS (g)</t>
  </si>
  <si>
    <r>
      <t>(mw-0.0103)</t>
    </r>
    <r>
      <rPr>
        <b/>
        <sz val="10"/>
        <rFont val="Verdana"/>
        <family val="2"/>
      </rPr>
      <t>*50</t>
    </r>
  </si>
  <si>
    <t>Distrubed (no pellets)</t>
  </si>
  <si>
    <t xml:space="preserve">TOTAL DRY SOLIDS </t>
  </si>
  <si>
    <t>PERCENT OF TOTAL  DRY  SOLIDS</t>
  </si>
  <si>
    <t>Total Mud</t>
  </si>
  <si>
    <t>Total Sand (63)</t>
  </si>
  <si>
    <t>Total (TDS)</t>
  </si>
  <si>
    <t>% Mud</t>
  </si>
  <si>
    <t xml:space="preserve">TOTAL FIXED DRY SOLIDS </t>
  </si>
  <si>
    <t>PERCENT OF TOTAL FIXED  DRY  SOLIDS</t>
  </si>
  <si>
    <t>Total (TDFS)</t>
  </si>
  <si>
    <t>%TDFS</t>
  </si>
  <si>
    <t>PERCENT OF TOTAL VOLATILE  DRY  SOLIDS</t>
  </si>
  <si>
    <t>Total (TDVS)</t>
  </si>
  <si>
    <t>%TVFS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</si>
</sst>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Verdana"/>
      <family val="2"/>
    </font>
    <font>
      <b/>
      <sz val="10"/>
      <name val="Verdana"/>
      <family val="2"/>
    </font>
    <font>
      <b/>
      <sz val="10"/>
      <name val="Verdana"/>
      <family val="2"/>
    </font>
    <font>
      <b/>
      <u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sz val="11"/>
      <color rgb="FFFF0000"/>
      <name val="Calibri"/>
      <scheme val="minor"/>
    </font>
    <font>
      <b/>
      <sz val="11"/>
      <color theme="1"/>
      <name val="Verdana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4"/>
      <color theme="1"/>
      <name val="Calibri"/>
      <scheme val="minor"/>
    </font>
    <font>
      <b/>
      <sz val="12"/>
      <name val="Verdana"/>
    </font>
    <font>
      <b/>
      <sz val="10"/>
      <color rgb="FF000000"/>
      <name val="Verdana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14">
    <xf numFmtId="0" fontId="0" fillId="0" borderId="0"/>
    <xf numFmtId="0" fontId="2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80">
    <xf numFmtId="0" fontId="0" fillId="0" borderId="0" xfId="0"/>
    <xf numFmtId="0" fontId="2" fillId="0" borderId="0" xfId="1" applyBorder="1"/>
    <xf numFmtId="0" fontId="2" fillId="0" borderId="0" xfId="1" applyBorder="1" applyAlignment="1">
      <alignment horizontal="right"/>
    </xf>
    <xf numFmtId="0" fontId="5" fillId="0" borderId="0" xfId="1" applyFont="1" applyBorder="1" applyAlignment="1">
      <alignment horizontal="center"/>
    </xf>
    <xf numFmtId="0" fontId="5" fillId="0" borderId="0" xfId="1" applyFont="1" applyBorder="1"/>
    <xf numFmtId="164" fontId="5" fillId="0" borderId="0" xfId="1" applyNumberFormat="1" applyFont="1" applyBorder="1" applyAlignment="1">
      <alignment horizontal="center"/>
    </xf>
    <xf numFmtId="0" fontId="5" fillId="0" borderId="0" xfId="1" applyFont="1" applyBorder="1" applyAlignment="1">
      <alignment horizontal="right"/>
    </xf>
    <xf numFmtId="0" fontId="4" fillId="0" borderId="0" xfId="1" applyFont="1" applyBorder="1"/>
    <xf numFmtId="0" fontId="2" fillId="0" borderId="1" xfId="1" applyBorder="1"/>
    <xf numFmtId="164" fontId="5" fillId="0" borderId="1" xfId="1" applyNumberFormat="1" applyFont="1" applyBorder="1" applyAlignment="1">
      <alignment horizontal="center"/>
    </xf>
    <xf numFmtId="0" fontId="6" fillId="0" borderId="2" xfId="1" applyFont="1" applyBorder="1"/>
    <xf numFmtId="0" fontId="6" fillId="0" borderId="2" xfId="1" applyFont="1" applyBorder="1" applyAlignment="1">
      <alignment horizontal="center"/>
    </xf>
    <xf numFmtId="0" fontId="2" fillId="0" borderId="2" xfId="1" applyBorder="1"/>
    <xf numFmtId="0" fontId="3" fillId="0" borderId="2" xfId="1" applyFont="1" applyBorder="1"/>
    <xf numFmtId="164" fontId="3" fillId="0" borderId="0" xfId="1" applyNumberFormat="1" applyFont="1" applyBorder="1"/>
    <xf numFmtId="0" fontId="2" fillId="0" borderId="4" xfId="1" applyBorder="1"/>
    <xf numFmtId="0" fontId="6" fillId="0" borderId="5" xfId="1" applyFont="1" applyBorder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3" fillId="0" borderId="3" xfId="1" applyFont="1" applyBorder="1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4" fillId="0" borderId="0" xfId="0" applyFont="1" applyBorder="1"/>
    <xf numFmtId="0" fontId="4" fillId="0" borderId="2" xfId="0" applyFont="1" applyBorder="1"/>
    <xf numFmtId="0" fontId="4" fillId="0" borderId="0" xfId="0" applyFont="1"/>
    <xf numFmtId="164" fontId="1" fillId="0" borderId="0" xfId="0" applyNumberFormat="1" applyFont="1"/>
    <xf numFmtId="0" fontId="4" fillId="0" borderId="1" xfId="0" applyFont="1" applyBorder="1"/>
    <xf numFmtId="0" fontId="4" fillId="0" borderId="0" xfId="0" applyFont="1" applyFill="1" applyBorder="1"/>
    <xf numFmtId="0" fontId="3" fillId="0" borderId="0" xfId="0" applyFont="1" applyBorder="1"/>
    <xf numFmtId="0" fontId="0" fillId="0" borderId="0" xfId="0" applyFill="1" applyBorder="1"/>
    <xf numFmtId="164" fontId="0" fillId="0" borderId="1" xfId="0" applyNumberFormat="1" applyBorder="1"/>
    <xf numFmtId="164" fontId="0" fillId="0" borderId="0" xfId="0" applyNumberFormat="1" applyFill="1" applyBorder="1"/>
    <xf numFmtId="164" fontId="0" fillId="0" borderId="2" xfId="0" applyNumberFormat="1" applyBorder="1"/>
    <xf numFmtId="164" fontId="0" fillId="0" borderId="0" xfId="0" applyNumberFormat="1"/>
    <xf numFmtId="0" fontId="7" fillId="0" borderId="2" xfId="0" applyFont="1" applyBorder="1"/>
    <xf numFmtId="0" fontId="3" fillId="0" borderId="0" xfId="0" applyFont="1"/>
    <xf numFmtId="2" fontId="0" fillId="0" borderId="0" xfId="0" applyNumberFormat="1"/>
    <xf numFmtId="0" fontId="5" fillId="0" borderId="0" xfId="1" applyFont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4" fillId="0" borderId="0" xfId="1" applyFont="1" applyBorder="1" applyAlignment="1">
      <alignment horizontal="center"/>
    </xf>
    <xf numFmtId="0" fontId="4" fillId="0" borderId="2" xfId="1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5" fillId="0" borderId="1" xfId="1" applyFont="1" applyFill="1" applyBorder="1" applyAlignment="1">
      <alignment horizontal="center"/>
    </xf>
    <xf numFmtId="0" fontId="2" fillId="0" borderId="0" xfId="1" applyBorder="1" applyAlignment="1"/>
    <xf numFmtId="0" fontId="5" fillId="0" borderId="1" xfId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" fillId="0" borderId="0" xfId="0" applyFont="1"/>
    <xf numFmtId="0" fontId="1" fillId="0" borderId="0" xfId="0" applyFont="1" applyFill="1" applyBorder="1"/>
    <xf numFmtId="0" fontId="8" fillId="0" borderId="0" xfId="0" applyFont="1"/>
    <xf numFmtId="164" fontId="8" fillId="0" borderId="0" xfId="0" applyNumberFormat="1" applyFont="1"/>
    <xf numFmtId="164" fontId="3" fillId="0" borderId="4" xfId="1" applyNumberFormat="1" applyFont="1" applyBorder="1"/>
    <xf numFmtId="0" fontId="9" fillId="0" borderId="2" xfId="0" applyFont="1" applyBorder="1"/>
    <xf numFmtId="0" fontId="9" fillId="0" borderId="0" xfId="0" applyFont="1" applyBorder="1"/>
    <xf numFmtId="0" fontId="9" fillId="0" borderId="0" xfId="0" applyFont="1"/>
    <xf numFmtId="0" fontId="9" fillId="0" borderId="1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1" xfId="0" applyFont="1" applyBorder="1"/>
    <xf numFmtId="0" fontId="0" fillId="0" borderId="0" xfId="0" applyFont="1"/>
    <xf numFmtId="0" fontId="12" fillId="0" borderId="0" xfId="0" applyFont="1" applyBorder="1"/>
    <xf numFmtId="0" fontId="3" fillId="0" borderId="1" xfId="0" applyFont="1" applyBorder="1"/>
    <xf numFmtId="0" fontId="13" fillId="0" borderId="1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Fill="1" applyBorder="1"/>
    <xf numFmtId="0" fontId="3" fillId="0" borderId="2" xfId="0" applyFont="1" applyFill="1" applyBorder="1"/>
    <xf numFmtId="0" fontId="3" fillId="0" borderId="2" xfId="0" applyFont="1" applyBorder="1"/>
    <xf numFmtId="0" fontId="14" fillId="0" borderId="0" xfId="0" applyFont="1" applyBorder="1"/>
    <xf numFmtId="0" fontId="14" fillId="0" borderId="1" xfId="0" applyFont="1" applyBorder="1"/>
    <xf numFmtId="0" fontId="14" fillId="0" borderId="0" xfId="0" applyFont="1"/>
    <xf numFmtId="0" fontId="14" fillId="0" borderId="2" xfId="0" applyFont="1" applyBorder="1"/>
    <xf numFmtId="0" fontId="14" fillId="0" borderId="1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</cellXfs>
  <cellStyles count="14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0"/>
  <sheetViews>
    <sheetView workbookViewId="0">
      <selection activeCell="C49" sqref="C49"/>
    </sheetView>
  </sheetViews>
  <sheetFormatPr baseColWidth="10" defaultColWidth="8.83203125" defaultRowHeight="14" x14ac:dyDescent="0"/>
  <cols>
    <col min="1" max="1" width="11.5" bestFit="1" customWidth="1"/>
    <col min="2" max="2" width="12" bestFit="1" customWidth="1"/>
    <col min="4" max="4" width="12.5" customWidth="1"/>
    <col min="5" max="5" width="9.1640625" hidden="1" customWidth="1"/>
    <col min="6" max="6" width="9.1640625" style="20" hidden="1" customWidth="1"/>
    <col min="7" max="8" width="9.1640625" hidden="1" customWidth="1"/>
    <col min="9" max="9" width="9.1640625" style="21" hidden="1" customWidth="1"/>
    <col min="10" max="12" width="9.1640625" hidden="1" customWidth="1"/>
    <col min="13" max="13" width="9.1640625" style="21" hidden="1" customWidth="1"/>
    <col min="14" max="15" width="11.83203125" hidden="1" customWidth="1"/>
    <col min="16" max="16" width="9.1640625" hidden="1" customWidth="1"/>
    <col min="17" max="17" width="9.1640625" style="21" hidden="1" customWidth="1"/>
    <col min="18" max="18" width="21.6640625" customWidth="1"/>
    <col min="19" max="19" width="9.6640625" style="21" bestFit="1" customWidth="1"/>
  </cols>
  <sheetData>
    <row r="1" spans="1:19">
      <c r="A1" s="1"/>
      <c r="B1" s="1"/>
      <c r="C1" s="1"/>
      <c r="D1" s="2"/>
      <c r="E1" s="1"/>
      <c r="F1" s="8"/>
      <c r="G1" s="1"/>
      <c r="H1" s="1"/>
      <c r="I1" s="12"/>
      <c r="J1" s="42" t="s">
        <v>0</v>
      </c>
      <c r="K1" s="40"/>
      <c r="L1" s="40"/>
      <c r="M1" s="41"/>
      <c r="N1" s="40" t="s">
        <v>1</v>
      </c>
      <c r="O1" s="40"/>
      <c r="P1" s="40"/>
      <c r="Q1" s="41"/>
      <c r="R1" s="14" t="s">
        <v>90</v>
      </c>
      <c r="S1" s="13" t="s">
        <v>91</v>
      </c>
    </row>
    <row r="2" spans="1:19">
      <c r="A2" s="7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43" t="s">
        <v>7</v>
      </c>
      <c r="G2" s="44"/>
      <c r="H2" s="44"/>
      <c r="I2" s="44"/>
      <c r="J2" s="45" t="s">
        <v>8</v>
      </c>
      <c r="K2" s="38"/>
      <c r="L2" s="38"/>
      <c r="M2" s="39"/>
      <c r="N2" s="38" t="s">
        <v>8</v>
      </c>
      <c r="O2" s="38"/>
      <c r="P2" s="38"/>
      <c r="Q2" s="39"/>
      <c r="R2" s="14" t="s">
        <v>9</v>
      </c>
      <c r="S2" s="13"/>
    </row>
    <row r="3" spans="1:19">
      <c r="A3" s="1"/>
      <c r="B3" s="4"/>
      <c r="C3" s="3"/>
      <c r="D3" s="6"/>
      <c r="E3" s="3"/>
      <c r="F3" s="9" t="s">
        <v>10</v>
      </c>
      <c r="G3" s="5" t="s">
        <v>11</v>
      </c>
      <c r="H3" s="5" t="s">
        <v>13</v>
      </c>
      <c r="I3" s="10" t="s">
        <v>12</v>
      </c>
      <c r="J3" s="5" t="s">
        <v>10</v>
      </c>
      <c r="K3" s="5" t="s">
        <v>11</v>
      </c>
      <c r="L3" s="5" t="s">
        <v>13</v>
      </c>
      <c r="M3" s="10" t="s">
        <v>12</v>
      </c>
      <c r="N3" s="5" t="s">
        <v>14</v>
      </c>
      <c r="O3" s="5" t="s">
        <v>14</v>
      </c>
      <c r="P3" s="5" t="s">
        <v>15</v>
      </c>
      <c r="Q3" s="11" t="s">
        <v>12</v>
      </c>
      <c r="R3" s="14" t="s">
        <v>16</v>
      </c>
      <c r="S3" s="13"/>
    </row>
    <row r="4" spans="1:19">
      <c r="A4" s="15"/>
      <c r="B4" s="15"/>
      <c r="C4" s="15"/>
      <c r="D4" s="15"/>
      <c r="E4" s="15"/>
      <c r="F4" s="16" t="s">
        <v>17</v>
      </c>
      <c r="G4" s="17" t="s">
        <v>17</v>
      </c>
      <c r="H4" s="17" t="s">
        <v>17</v>
      </c>
      <c r="I4" s="18" t="s">
        <v>17</v>
      </c>
      <c r="J4" s="17" t="s">
        <v>17</v>
      </c>
      <c r="K4" s="17" t="s">
        <v>17</v>
      </c>
      <c r="L4" s="17" t="s">
        <v>17</v>
      </c>
      <c r="M4" s="18" t="s">
        <v>17</v>
      </c>
      <c r="N4" s="17" t="s">
        <v>17</v>
      </c>
      <c r="O4" s="17" t="s">
        <v>17</v>
      </c>
      <c r="P4" s="17" t="s">
        <v>17</v>
      </c>
      <c r="Q4" s="18" t="s">
        <v>17</v>
      </c>
      <c r="R4" s="52" t="s">
        <v>92</v>
      </c>
      <c r="S4" s="19"/>
    </row>
    <row r="5" spans="1:19">
      <c r="A5">
        <v>1</v>
      </c>
      <c r="B5">
        <v>4928</v>
      </c>
      <c r="C5">
        <v>4</v>
      </c>
      <c r="D5" t="s">
        <v>53</v>
      </c>
      <c r="E5">
        <v>20</v>
      </c>
      <c r="F5" s="31">
        <v>1.0158</v>
      </c>
      <c r="G5" s="32">
        <v>1.0162</v>
      </c>
      <c r="H5" s="32">
        <f>F5-G5</f>
        <v>-3.9999999999995595E-4</v>
      </c>
      <c r="I5" s="33">
        <f>AVERAGE(F5,G5)</f>
        <v>1.016</v>
      </c>
      <c r="J5" s="34">
        <v>1.113</v>
      </c>
      <c r="K5" s="34">
        <v>1.1132</v>
      </c>
      <c r="L5" s="34">
        <f t="shared" ref="L5:L30" si="0">J5-K5</f>
        <v>-1.9999999999997797E-4</v>
      </c>
      <c r="M5" s="33">
        <f>(J5+K5)/2</f>
        <v>1.1131</v>
      </c>
      <c r="N5" s="34">
        <v>1.1069</v>
      </c>
      <c r="O5" s="34">
        <v>1.1071</v>
      </c>
      <c r="P5" s="34">
        <f>N5-O5</f>
        <v>-1.9999999999997797E-4</v>
      </c>
      <c r="Q5" s="33">
        <f>(N5+O5)/2</f>
        <v>1.107</v>
      </c>
      <c r="R5" s="34">
        <f>((M5-I5)-0.0103)*50</f>
        <v>4.3399999999999981</v>
      </c>
      <c r="S5" s="33">
        <f>((Q5-I5)-0.0103)*50</f>
        <v>4.0349999999999984</v>
      </c>
    </row>
    <row r="6" spans="1:19">
      <c r="A6">
        <v>1</v>
      </c>
      <c r="B6">
        <v>4928</v>
      </c>
      <c r="C6">
        <v>8</v>
      </c>
      <c r="D6" t="s">
        <v>55</v>
      </c>
      <c r="E6">
        <v>20</v>
      </c>
      <c r="F6" s="31">
        <v>0.98609999999999998</v>
      </c>
      <c r="G6" s="34">
        <v>0.98629999999999995</v>
      </c>
      <c r="H6" s="32">
        <f t="shared" ref="H6:H30" si="1">F6-G6</f>
        <v>-1.9999999999997797E-4</v>
      </c>
      <c r="I6" s="33">
        <f t="shared" ref="I6:I30" si="2">AVERAGE(F6,G6)</f>
        <v>0.98619999999999997</v>
      </c>
      <c r="J6" s="34">
        <v>1.0385</v>
      </c>
      <c r="K6" s="34">
        <v>1.0383</v>
      </c>
      <c r="L6" s="34">
        <f t="shared" si="0"/>
        <v>1.9999999999997797E-4</v>
      </c>
      <c r="M6" s="33">
        <f t="shared" ref="M6:M30" si="3">(J6+K6)/2</f>
        <v>1.0384</v>
      </c>
      <c r="N6" s="34">
        <v>1.0326</v>
      </c>
      <c r="O6" s="34">
        <v>1.0327</v>
      </c>
      <c r="P6" s="34">
        <f t="shared" ref="P6:P30" si="4">N6-O6</f>
        <v>-9.9999999999988987E-5</v>
      </c>
      <c r="Q6" s="33">
        <f t="shared" ref="Q6:Q30" si="5">(N6+O6)/2</f>
        <v>1.0326499999999998</v>
      </c>
      <c r="R6" s="34">
        <f t="shared" ref="R6:R30" si="6">((M6-I6)-0.0103)*50</f>
        <v>2.0950000000000011</v>
      </c>
      <c r="S6" s="33">
        <f t="shared" ref="S6:S30" si="7">((Q6-I6)-0.0103)*50</f>
        <v>1.8074999999999939</v>
      </c>
    </row>
    <row r="7" spans="1:19">
      <c r="A7">
        <v>2</v>
      </c>
      <c r="B7">
        <v>4928</v>
      </c>
      <c r="C7">
        <v>4</v>
      </c>
      <c r="D7" t="s">
        <v>56</v>
      </c>
      <c r="E7">
        <v>20</v>
      </c>
      <c r="F7" s="31">
        <v>0.99480000000000002</v>
      </c>
      <c r="G7" s="32">
        <v>0.99460000000000004</v>
      </c>
      <c r="H7" s="32">
        <f t="shared" si="1"/>
        <v>1.9999999999997797E-4</v>
      </c>
      <c r="I7" s="33">
        <f t="shared" si="2"/>
        <v>0.99470000000000003</v>
      </c>
      <c r="J7" s="34">
        <v>1.1097999999999999</v>
      </c>
      <c r="K7" s="34">
        <v>1.1096999999999999</v>
      </c>
      <c r="L7" s="34">
        <f t="shared" si="0"/>
        <v>9.9999999999988987E-5</v>
      </c>
      <c r="M7" s="33">
        <f t="shared" si="3"/>
        <v>1.10975</v>
      </c>
      <c r="N7" s="34">
        <v>1.1012999999999999</v>
      </c>
      <c r="O7" s="34">
        <v>1.1015999999999999</v>
      </c>
      <c r="P7" s="34">
        <f t="shared" si="4"/>
        <v>-2.9999999999996696E-4</v>
      </c>
      <c r="Q7" s="33">
        <f t="shared" si="5"/>
        <v>1.1014499999999998</v>
      </c>
      <c r="R7" s="34">
        <f t="shared" si="6"/>
        <v>5.2374999999999989</v>
      </c>
      <c r="S7" s="33">
        <f t="shared" si="7"/>
        <v>4.8224999999999891</v>
      </c>
    </row>
    <row r="8" spans="1:19">
      <c r="A8">
        <v>2</v>
      </c>
      <c r="B8">
        <v>4928</v>
      </c>
      <c r="C8">
        <v>8</v>
      </c>
      <c r="D8" t="s">
        <v>54</v>
      </c>
      <c r="E8">
        <v>20</v>
      </c>
      <c r="F8" s="31">
        <v>1.0078</v>
      </c>
      <c r="G8" s="34">
        <v>1.0079</v>
      </c>
      <c r="H8" s="32">
        <f t="shared" si="1"/>
        <v>-9.9999999999988987E-5</v>
      </c>
      <c r="I8" s="33">
        <f t="shared" si="2"/>
        <v>1.0078499999999999</v>
      </c>
      <c r="J8" s="34">
        <v>1.07</v>
      </c>
      <c r="K8" s="34">
        <v>1.0697000000000001</v>
      </c>
      <c r="L8" s="34">
        <f t="shared" si="0"/>
        <v>2.9999999999996696E-4</v>
      </c>
      <c r="M8" s="33">
        <f t="shared" si="3"/>
        <v>1.0698500000000002</v>
      </c>
      <c r="N8" s="34">
        <v>1.0633999999999999</v>
      </c>
      <c r="O8" s="34">
        <v>1.0633999999999999</v>
      </c>
      <c r="P8" s="34">
        <f t="shared" si="4"/>
        <v>0</v>
      </c>
      <c r="Q8" s="33">
        <f t="shared" si="5"/>
        <v>1.0633999999999999</v>
      </c>
      <c r="R8" s="34">
        <f t="shared" si="6"/>
        <v>2.5850000000000137</v>
      </c>
      <c r="S8" s="33">
        <f t="shared" si="7"/>
        <v>2.2624999999999993</v>
      </c>
    </row>
    <row r="9" spans="1:19">
      <c r="A9">
        <v>3</v>
      </c>
      <c r="B9">
        <v>4928</v>
      </c>
      <c r="C9">
        <v>4</v>
      </c>
      <c r="D9" t="s">
        <v>57</v>
      </c>
      <c r="E9">
        <v>20</v>
      </c>
      <c r="F9" s="31">
        <v>1.0232000000000001</v>
      </c>
      <c r="G9" s="32">
        <v>1.0234000000000001</v>
      </c>
      <c r="H9" s="32">
        <f t="shared" si="1"/>
        <v>-1.9999999999997797E-4</v>
      </c>
      <c r="I9" s="33">
        <f t="shared" si="2"/>
        <v>1.0233000000000001</v>
      </c>
      <c r="J9" s="34">
        <v>1.1236999999999999</v>
      </c>
      <c r="K9" s="34">
        <v>1.1236999999999999</v>
      </c>
      <c r="L9" s="34">
        <f t="shared" si="0"/>
        <v>0</v>
      </c>
      <c r="M9" s="33">
        <f t="shared" si="3"/>
        <v>1.1236999999999999</v>
      </c>
      <c r="N9" s="34">
        <v>1.1156999999999999</v>
      </c>
      <c r="O9" s="34">
        <v>1.1158999999999999</v>
      </c>
      <c r="P9" s="34">
        <f t="shared" si="4"/>
        <v>-1.9999999999997797E-4</v>
      </c>
      <c r="Q9" s="33">
        <f t="shared" si="5"/>
        <v>1.1157999999999999</v>
      </c>
      <c r="R9" s="34">
        <f t="shared" si="6"/>
        <v>4.504999999999991</v>
      </c>
      <c r="S9" s="33">
        <f t="shared" si="7"/>
        <v>4.1099999999999897</v>
      </c>
    </row>
    <row r="10" spans="1:19">
      <c r="A10">
        <v>3</v>
      </c>
      <c r="B10">
        <v>4928</v>
      </c>
      <c r="C10">
        <v>8</v>
      </c>
      <c r="D10" t="s">
        <v>58</v>
      </c>
      <c r="E10">
        <v>20</v>
      </c>
      <c r="F10" s="31">
        <v>0.98580000000000001</v>
      </c>
      <c r="G10" s="34">
        <v>0.98580000000000001</v>
      </c>
      <c r="H10" s="32">
        <f t="shared" si="1"/>
        <v>0</v>
      </c>
      <c r="I10" s="33">
        <f t="shared" si="2"/>
        <v>0.98580000000000001</v>
      </c>
      <c r="J10" s="34">
        <v>1.0445</v>
      </c>
      <c r="K10" s="34">
        <v>1.0442</v>
      </c>
      <c r="L10" s="34">
        <f t="shared" si="0"/>
        <v>2.9999999999996696E-4</v>
      </c>
      <c r="M10" s="33">
        <f t="shared" si="3"/>
        <v>1.0443500000000001</v>
      </c>
      <c r="N10" s="34">
        <v>1.0376000000000001</v>
      </c>
      <c r="O10" s="34">
        <v>1.0379</v>
      </c>
      <c r="P10" s="34">
        <f t="shared" si="4"/>
        <v>-2.9999999999996696E-4</v>
      </c>
      <c r="Q10" s="33">
        <f t="shared" si="5"/>
        <v>1.03775</v>
      </c>
      <c r="R10" s="34">
        <f t="shared" si="6"/>
        <v>2.412500000000005</v>
      </c>
      <c r="S10" s="33">
        <f t="shared" si="7"/>
        <v>2.0824999999999969</v>
      </c>
    </row>
    <row r="11" spans="1:19">
      <c r="A11">
        <v>4</v>
      </c>
      <c r="B11">
        <v>4928</v>
      </c>
      <c r="C11">
        <v>4</v>
      </c>
      <c r="D11" t="s">
        <v>59</v>
      </c>
      <c r="E11">
        <v>20</v>
      </c>
      <c r="F11" s="31">
        <v>1.0234000000000001</v>
      </c>
      <c r="G11" s="32">
        <v>1.0234000000000001</v>
      </c>
      <c r="H11" s="32">
        <f t="shared" si="1"/>
        <v>0</v>
      </c>
      <c r="I11" s="33">
        <f t="shared" si="2"/>
        <v>1.0234000000000001</v>
      </c>
      <c r="J11" s="34">
        <v>1.1168</v>
      </c>
      <c r="K11" s="34">
        <v>1.1163000000000001</v>
      </c>
      <c r="L11" s="34">
        <f t="shared" si="0"/>
        <v>4.9999999999994493E-4</v>
      </c>
      <c r="M11" s="33">
        <f t="shared" si="3"/>
        <v>1.1165500000000002</v>
      </c>
      <c r="N11" s="34">
        <v>1.1095999999999999</v>
      </c>
      <c r="O11" s="34">
        <v>1.1100000000000001</v>
      </c>
      <c r="P11" s="34">
        <f t="shared" si="4"/>
        <v>-4.0000000000017799E-4</v>
      </c>
      <c r="Q11" s="33">
        <f t="shared" si="5"/>
        <v>1.1097999999999999</v>
      </c>
      <c r="R11" s="34">
        <f t="shared" si="6"/>
        <v>4.1425000000000027</v>
      </c>
      <c r="S11" s="33">
        <f t="shared" si="7"/>
        <v>3.8049999999999904</v>
      </c>
    </row>
    <row r="12" spans="1:19">
      <c r="A12">
        <v>4</v>
      </c>
      <c r="B12">
        <v>4928</v>
      </c>
      <c r="C12">
        <v>8</v>
      </c>
      <c r="D12" t="s">
        <v>60</v>
      </c>
      <c r="E12">
        <v>20</v>
      </c>
      <c r="F12" s="31">
        <v>1.0059</v>
      </c>
      <c r="G12" s="34">
        <v>1.0059</v>
      </c>
      <c r="H12" s="32">
        <f t="shared" si="1"/>
        <v>0</v>
      </c>
      <c r="I12" s="33">
        <f t="shared" si="2"/>
        <v>1.0059</v>
      </c>
      <c r="J12" s="34">
        <v>1.0604</v>
      </c>
      <c r="K12" s="34">
        <v>1.0604</v>
      </c>
      <c r="L12" s="34">
        <f t="shared" si="0"/>
        <v>0</v>
      </c>
      <c r="M12" s="33">
        <f t="shared" si="3"/>
        <v>1.0604</v>
      </c>
      <c r="N12" s="34">
        <v>1.0544</v>
      </c>
      <c r="O12" s="34">
        <v>1.0546</v>
      </c>
      <c r="P12" s="34">
        <f t="shared" si="4"/>
        <v>-1.9999999999997797E-4</v>
      </c>
      <c r="Q12" s="33">
        <f t="shared" si="5"/>
        <v>1.0545</v>
      </c>
      <c r="R12" s="34">
        <f t="shared" si="6"/>
        <v>2.2099999999999995</v>
      </c>
      <c r="S12" s="33">
        <f t="shared" si="7"/>
        <v>1.9149999999999987</v>
      </c>
    </row>
    <row r="13" spans="1:19">
      <c r="A13">
        <v>5</v>
      </c>
      <c r="B13">
        <v>4928</v>
      </c>
      <c r="C13">
        <v>4</v>
      </c>
      <c r="D13" t="s">
        <v>61</v>
      </c>
      <c r="E13">
        <v>20</v>
      </c>
      <c r="F13" s="31">
        <v>0.99670000000000003</v>
      </c>
      <c r="G13" s="32">
        <v>0.99650000000000005</v>
      </c>
      <c r="H13" s="32">
        <f t="shared" si="1"/>
        <v>1.9999999999997797E-4</v>
      </c>
      <c r="I13" s="33">
        <f t="shared" si="2"/>
        <v>0.99660000000000004</v>
      </c>
      <c r="J13" s="34">
        <v>1.0918000000000001</v>
      </c>
      <c r="K13" s="34">
        <v>1.0916999999999999</v>
      </c>
      <c r="L13" s="34">
        <f t="shared" si="0"/>
        <v>1.0000000000021103E-4</v>
      </c>
      <c r="M13" s="33">
        <f t="shared" si="3"/>
        <v>1.09175</v>
      </c>
      <c r="N13" s="34">
        <v>1.0827</v>
      </c>
      <c r="O13" s="34">
        <v>1.0823</v>
      </c>
      <c r="P13" s="34">
        <f t="shared" si="4"/>
        <v>3.9999999999995595E-4</v>
      </c>
      <c r="Q13" s="33">
        <f t="shared" si="5"/>
        <v>1.0825</v>
      </c>
      <c r="R13" s="34">
        <f t="shared" si="6"/>
        <v>4.2424999999999979</v>
      </c>
      <c r="S13" s="33">
        <f t="shared" si="7"/>
        <v>3.7799999999999985</v>
      </c>
    </row>
    <row r="14" spans="1:19">
      <c r="A14">
        <v>5</v>
      </c>
      <c r="B14">
        <v>4928</v>
      </c>
      <c r="C14">
        <v>8</v>
      </c>
      <c r="D14" t="s">
        <v>62</v>
      </c>
      <c r="E14">
        <v>20</v>
      </c>
      <c r="F14" s="31">
        <v>1.0079</v>
      </c>
      <c r="G14" s="34">
        <v>1.0076000000000001</v>
      </c>
      <c r="H14" s="32">
        <f t="shared" si="1"/>
        <v>2.9999999999996696E-4</v>
      </c>
      <c r="I14" s="33">
        <f t="shared" si="2"/>
        <v>1.0077500000000001</v>
      </c>
      <c r="J14" s="34">
        <v>1.0629</v>
      </c>
      <c r="K14" s="34">
        <v>1.0632999999999999</v>
      </c>
      <c r="L14" s="34">
        <f t="shared" si="0"/>
        <v>-3.9999999999995595E-4</v>
      </c>
      <c r="M14" s="33">
        <f t="shared" si="3"/>
        <v>1.0630999999999999</v>
      </c>
      <c r="N14" s="34">
        <v>1.0563</v>
      </c>
      <c r="O14" s="34">
        <v>1.0568</v>
      </c>
      <c r="P14" s="34">
        <f t="shared" si="4"/>
        <v>-4.9999999999994493E-4</v>
      </c>
      <c r="Q14" s="33">
        <f t="shared" si="5"/>
        <v>1.0565500000000001</v>
      </c>
      <c r="R14" s="34">
        <f t="shared" si="6"/>
        <v>2.2524999999999893</v>
      </c>
      <c r="S14" s="33">
        <f t="shared" si="7"/>
        <v>1.9249999999999976</v>
      </c>
    </row>
    <row r="15" spans="1:19">
      <c r="A15">
        <v>6</v>
      </c>
      <c r="B15">
        <v>4928</v>
      </c>
      <c r="C15">
        <v>4</v>
      </c>
      <c r="D15" t="s">
        <v>63</v>
      </c>
      <c r="E15">
        <v>20</v>
      </c>
      <c r="F15" s="31">
        <v>0.99860000000000004</v>
      </c>
      <c r="G15" s="32">
        <v>0.99880000000000002</v>
      </c>
      <c r="H15" s="32">
        <f t="shared" si="1"/>
        <v>-1.9999999999997797E-4</v>
      </c>
      <c r="I15" s="33">
        <f t="shared" si="2"/>
        <v>0.99870000000000003</v>
      </c>
      <c r="J15" s="34">
        <v>1.0929</v>
      </c>
      <c r="K15" s="34">
        <v>1.0929</v>
      </c>
      <c r="L15" s="34">
        <f t="shared" si="0"/>
        <v>0</v>
      </c>
      <c r="M15" s="33">
        <f t="shared" si="3"/>
        <v>1.0929</v>
      </c>
      <c r="N15" s="34">
        <v>1.0853999999999999</v>
      </c>
      <c r="O15" s="34">
        <v>1.0853999999999999</v>
      </c>
      <c r="P15" s="34">
        <f t="shared" si="4"/>
        <v>0</v>
      </c>
      <c r="Q15" s="33">
        <f t="shared" si="5"/>
        <v>1.0853999999999999</v>
      </c>
      <c r="R15" s="34">
        <f t="shared" si="6"/>
        <v>4.1949999999999976</v>
      </c>
      <c r="S15" s="33">
        <f t="shared" si="7"/>
        <v>3.8199999999999941</v>
      </c>
    </row>
    <row r="16" spans="1:19">
      <c r="A16">
        <v>6</v>
      </c>
      <c r="B16">
        <v>4928</v>
      </c>
      <c r="C16">
        <v>8</v>
      </c>
      <c r="D16" t="s">
        <v>64</v>
      </c>
      <c r="E16">
        <v>20</v>
      </c>
      <c r="F16" s="31">
        <v>1.0166999999999999</v>
      </c>
      <c r="G16" s="34">
        <v>1.0167999999999999</v>
      </c>
      <c r="H16" s="32">
        <f t="shared" si="1"/>
        <v>-9.9999999999988987E-5</v>
      </c>
      <c r="I16" s="33">
        <f t="shared" si="2"/>
        <v>1.01675</v>
      </c>
      <c r="J16" s="34">
        <v>1.0737000000000001</v>
      </c>
      <c r="K16" s="34">
        <v>1.0738000000000001</v>
      </c>
      <c r="L16" s="34">
        <f t="shared" si="0"/>
        <v>-9.9999999999988987E-5</v>
      </c>
      <c r="M16" s="33">
        <f t="shared" si="3"/>
        <v>1.07375</v>
      </c>
      <c r="N16" s="34">
        <v>1.0672999999999999</v>
      </c>
      <c r="O16" s="34">
        <v>1.0676000000000001</v>
      </c>
      <c r="P16" s="34">
        <f t="shared" si="4"/>
        <v>-3.00000000000189E-4</v>
      </c>
      <c r="Q16" s="33">
        <f t="shared" si="5"/>
        <v>1.06745</v>
      </c>
      <c r="R16" s="34">
        <f t="shared" si="6"/>
        <v>2.3349999999999969</v>
      </c>
      <c r="S16" s="33">
        <f t="shared" si="7"/>
        <v>2.0199999999999982</v>
      </c>
    </row>
    <row r="17" spans="1:19">
      <c r="A17">
        <v>7</v>
      </c>
      <c r="B17">
        <v>4928</v>
      </c>
      <c r="C17">
        <v>4</v>
      </c>
      <c r="D17" t="s">
        <v>65</v>
      </c>
      <c r="E17">
        <v>20</v>
      </c>
      <c r="F17" s="31">
        <v>0.99129999999999996</v>
      </c>
      <c r="G17" s="34">
        <v>0.99129999999999996</v>
      </c>
      <c r="H17" s="32">
        <f t="shared" si="1"/>
        <v>0</v>
      </c>
      <c r="I17" s="33">
        <f t="shared" si="2"/>
        <v>0.99129999999999996</v>
      </c>
      <c r="J17" s="34">
        <v>1.0945</v>
      </c>
      <c r="K17" s="34">
        <v>1.0949</v>
      </c>
      <c r="L17" s="34">
        <f t="shared" si="0"/>
        <v>-3.9999999999995595E-4</v>
      </c>
      <c r="M17" s="33">
        <f t="shared" si="3"/>
        <v>1.0947</v>
      </c>
      <c r="N17" s="34">
        <v>1.0871999999999999</v>
      </c>
      <c r="O17" s="34">
        <v>1.0872999999999999</v>
      </c>
      <c r="P17" s="34">
        <f t="shared" si="4"/>
        <v>-9.9999999999988987E-5</v>
      </c>
      <c r="Q17" s="33">
        <f t="shared" si="5"/>
        <v>1.08725</v>
      </c>
      <c r="R17" s="34">
        <f t="shared" si="6"/>
        <v>4.655000000000002</v>
      </c>
      <c r="S17" s="33">
        <f t="shared" si="7"/>
        <v>4.2825000000000042</v>
      </c>
    </row>
    <row r="18" spans="1:19">
      <c r="A18">
        <v>7</v>
      </c>
      <c r="B18">
        <v>4928</v>
      </c>
      <c r="C18">
        <v>8</v>
      </c>
      <c r="D18" t="s">
        <v>66</v>
      </c>
      <c r="E18">
        <v>20</v>
      </c>
      <c r="F18" s="31">
        <v>1.0149999999999999</v>
      </c>
      <c r="G18" s="34">
        <v>1.0153000000000001</v>
      </c>
      <c r="H18" s="32">
        <f t="shared" si="1"/>
        <v>-3.00000000000189E-4</v>
      </c>
      <c r="I18" s="33">
        <f t="shared" si="2"/>
        <v>1.01515</v>
      </c>
      <c r="J18" s="34">
        <v>1.0749</v>
      </c>
      <c r="K18" s="34">
        <v>1.0748</v>
      </c>
      <c r="L18" s="34">
        <f t="shared" si="0"/>
        <v>9.9999999999988987E-5</v>
      </c>
      <c r="M18" s="33">
        <f t="shared" si="3"/>
        <v>1.0748500000000001</v>
      </c>
      <c r="N18" s="34">
        <v>1.0678000000000001</v>
      </c>
      <c r="O18" s="34">
        <v>1.0674999999999999</v>
      </c>
      <c r="P18" s="34">
        <f t="shared" si="4"/>
        <v>3.00000000000189E-4</v>
      </c>
      <c r="Q18" s="33">
        <f t="shared" si="5"/>
        <v>1.06765</v>
      </c>
      <c r="R18" s="34">
        <f t="shared" si="6"/>
        <v>2.4700000000000042</v>
      </c>
      <c r="S18" s="33">
        <f t="shared" si="7"/>
        <v>2.1099999999999994</v>
      </c>
    </row>
    <row r="19" spans="1:19">
      <c r="A19">
        <v>8</v>
      </c>
      <c r="B19">
        <v>4928</v>
      </c>
      <c r="C19">
        <v>4</v>
      </c>
      <c r="D19" t="s">
        <v>67</v>
      </c>
      <c r="E19">
        <v>20</v>
      </c>
      <c r="F19" s="31">
        <v>0.99150000000000005</v>
      </c>
      <c r="G19" s="34">
        <v>0.99180000000000001</v>
      </c>
      <c r="H19" s="32">
        <f t="shared" si="1"/>
        <v>-2.9999999999996696E-4</v>
      </c>
      <c r="I19" s="33">
        <f t="shared" si="2"/>
        <v>0.99165000000000003</v>
      </c>
      <c r="J19" s="34">
        <v>1.0951</v>
      </c>
      <c r="K19" s="34">
        <v>1.0948</v>
      </c>
      <c r="L19" s="34">
        <f t="shared" si="0"/>
        <v>2.9999999999996696E-4</v>
      </c>
      <c r="M19" s="33">
        <f t="shared" si="3"/>
        <v>1.0949499999999999</v>
      </c>
      <c r="N19" s="34">
        <v>1.0871</v>
      </c>
      <c r="O19" s="34">
        <v>1.0873999999999999</v>
      </c>
      <c r="P19" s="34">
        <f t="shared" si="4"/>
        <v>-2.9999999999996696E-4</v>
      </c>
      <c r="Q19" s="33">
        <f t="shared" si="5"/>
        <v>1.08725</v>
      </c>
      <c r="R19" s="34">
        <f t="shared" si="6"/>
        <v>4.6499999999999915</v>
      </c>
      <c r="S19" s="33">
        <f t="shared" si="7"/>
        <v>4.2650000000000006</v>
      </c>
    </row>
    <row r="20" spans="1:19">
      <c r="A20">
        <v>8</v>
      </c>
      <c r="B20">
        <v>4928</v>
      </c>
      <c r="C20">
        <v>8</v>
      </c>
      <c r="D20" t="s">
        <v>68</v>
      </c>
      <c r="E20">
        <v>20</v>
      </c>
      <c r="F20" s="31">
        <v>1.0791999999999999</v>
      </c>
      <c r="G20" s="34">
        <v>1.0795999999999999</v>
      </c>
      <c r="H20" s="32">
        <f t="shared" si="1"/>
        <v>-3.9999999999995595E-4</v>
      </c>
      <c r="I20" s="33">
        <f t="shared" si="2"/>
        <v>1.0793999999999999</v>
      </c>
      <c r="J20" s="34">
        <v>1.1389</v>
      </c>
      <c r="K20" s="34">
        <v>1.1387</v>
      </c>
      <c r="L20" s="34">
        <f t="shared" si="0"/>
        <v>1.9999999999997797E-4</v>
      </c>
      <c r="M20" s="33">
        <f t="shared" si="3"/>
        <v>1.1388</v>
      </c>
      <c r="N20" s="34">
        <v>1.1326000000000001</v>
      </c>
      <c r="O20" s="34">
        <v>1.1323000000000001</v>
      </c>
      <c r="P20" s="34">
        <f t="shared" si="4"/>
        <v>2.9999999999996696E-4</v>
      </c>
      <c r="Q20" s="33">
        <f t="shared" si="5"/>
        <v>1.13245</v>
      </c>
      <c r="R20" s="34">
        <f t="shared" si="6"/>
        <v>2.4550000000000058</v>
      </c>
      <c r="S20" s="33">
        <f t="shared" si="7"/>
        <v>2.137500000000002</v>
      </c>
    </row>
    <row r="21" spans="1:19">
      <c r="A21">
        <v>9</v>
      </c>
      <c r="B21">
        <v>4928</v>
      </c>
      <c r="C21">
        <v>4</v>
      </c>
      <c r="D21" t="s">
        <v>69</v>
      </c>
      <c r="E21">
        <v>20</v>
      </c>
      <c r="F21" s="31">
        <v>0.99939999999999996</v>
      </c>
      <c r="G21" s="34">
        <v>0.99909999999999999</v>
      </c>
      <c r="H21" s="32">
        <f t="shared" si="1"/>
        <v>2.9999999999996696E-4</v>
      </c>
      <c r="I21" s="33">
        <f t="shared" si="2"/>
        <v>0.99924999999999997</v>
      </c>
      <c r="J21" s="34">
        <v>1.0966</v>
      </c>
      <c r="K21" s="34">
        <v>1.0966</v>
      </c>
      <c r="L21" s="34">
        <f t="shared" si="0"/>
        <v>0</v>
      </c>
      <c r="M21" s="33">
        <f t="shared" si="3"/>
        <v>1.0966</v>
      </c>
      <c r="N21" s="34">
        <v>1.0891999999999999</v>
      </c>
      <c r="O21" s="34">
        <v>1.0896999999999999</v>
      </c>
      <c r="P21" s="34">
        <f t="shared" si="4"/>
        <v>-4.9999999999994493E-4</v>
      </c>
      <c r="Q21" s="33">
        <f t="shared" si="5"/>
        <v>1.0894499999999998</v>
      </c>
      <c r="R21" s="34">
        <f t="shared" si="6"/>
        <v>4.3525000000000018</v>
      </c>
      <c r="S21" s="33">
        <f t="shared" si="7"/>
        <v>3.9949999999999917</v>
      </c>
    </row>
    <row r="22" spans="1:19">
      <c r="A22">
        <v>9</v>
      </c>
      <c r="B22">
        <v>4928</v>
      </c>
      <c r="C22">
        <v>8</v>
      </c>
      <c r="D22" t="s">
        <v>70</v>
      </c>
      <c r="E22">
        <v>20</v>
      </c>
      <c r="F22" s="31">
        <v>1.0804</v>
      </c>
      <c r="G22" s="34">
        <v>1.0807</v>
      </c>
      <c r="H22" s="32">
        <f t="shared" si="1"/>
        <v>-2.9999999999996696E-4</v>
      </c>
      <c r="I22" s="33">
        <f t="shared" si="2"/>
        <v>1.0805500000000001</v>
      </c>
      <c r="J22" s="34">
        <v>1.1376999999999999</v>
      </c>
      <c r="K22" s="34">
        <v>1.1375</v>
      </c>
      <c r="L22" s="34">
        <f t="shared" si="0"/>
        <v>1.9999999999997797E-4</v>
      </c>
      <c r="M22" s="33">
        <f t="shared" si="3"/>
        <v>1.1375999999999999</v>
      </c>
      <c r="N22" s="34">
        <v>1.131</v>
      </c>
      <c r="O22" s="34">
        <v>1.1311</v>
      </c>
      <c r="P22" s="34">
        <f t="shared" si="4"/>
        <v>-9.9999999999988987E-5</v>
      </c>
      <c r="Q22" s="33">
        <f t="shared" si="5"/>
        <v>1.1310500000000001</v>
      </c>
      <c r="R22" s="34">
        <f t="shared" si="6"/>
        <v>2.337499999999991</v>
      </c>
      <c r="S22" s="33">
        <f t="shared" si="7"/>
        <v>2.0099999999999993</v>
      </c>
    </row>
    <row r="23" spans="1:19">
      <c r="A23">
        <v>10</v>
      </c>
      <c r="B23">
        <v>4928</v>
      </c>
      <c r="C23">
        <v>4</v>
      </c>
      <c r="D23" t="s">
        <v>71</v>
      </c>
      <c r="E23">
        <v>20</v>
      </c>
      <c r="F23" s="31">
        <v>1.0223</v>
      </c>
      <c r="G23" s="34">
        <v>1.0218</v>
      </c>
      <c r="H23" s="32">
        <f t="shared" si="1"/>
        <v>4.9999999999994493E-4</v>
      </c>
      <c r="I23" s="33">
        <f t="shared" si="2"/>
        <v>1.0220500000000001</v>
      </c>
      <c r="J23" s="34">
        <v>1.1265000000000001</v>
      </c>
      <c r="K23" s="34">
        <v>1.1263000000000001</v>
      </c>
      <c r="L23" s="34">
        <f t="shared" si="0"/>
        <v>1.9999999999997797E-4</v>
      </c>
      <c r="M23" s="33">
        <f t="shared" si="3"/>
        <v>1.1264000000000001</v>
      </c>
      <c r="N23" s="34">
        <v>1.1193</v>
      </c>
      <c r="O23" s="34">
        <v>1.1193</v>
      </c>
      <c r="P23" s="34">
        <f t="shared" si="4"/>
        <v>0</v>
      </c>
      <c r="Q23" s="33">
        <f t="shared" si="5"/>
        <v>1.1193</v>
      </c>
      <c r="R23" s="34">
        <f t="shared" si="6"/>
        <v>4.702499999999997</v>
      </c>
      <c r="S23" s="33">
        <f t="shared" si="7"/>
        <v>4.3474999999999913</v>
      </c>
    </row>
    <row r="24" spans="1:19">
      <c r="A24">
        <v>10</v>
      </c>
      <c r="B24">
        <v>4928</v>
      </c>
      <c r="C24">
        <v>8</v>
      </c>
      <c r="D24" t="s">
        <v>72</v>
      </c>
      <c r="E24">
        <v>20</v>
      </c>
      <c r="F24" s="31">
        <v>0.99629999999999996</v>
      </c>
      <c r="G24" s="34">
        <v>0.99619999999999997</v>
      </c>
      <c r="H24" s="32">
        <f t="shared" si="1"/>
        <v>9.9999999999988987E-5</v>
      </c>
      <c r="I24" s="33">
        <f t="shared" si="2"/>
        <v>0.99624999999999997</v>
      </c>
      <c r="J24" s="34">
        <v>1.0577000000000001</v>
      </c>
      <c r="K24" s="34">
        <v>1.0576000000000001</v>
      </c>
      <c r="L24" s="34">
        <f t="shared" si="0"/>
        <v>9.9999999999988987E-5</v>
      </c>
      <c r="M24" s="33">
        <f t="shared" si="3"/>
        <v>1.0576500000000002</v>
      </c>
      <c r="N24" s="34">
        <v>1.0492999999999999</v>
      </c>
      <c r="O24" s="34">
        <v>1.0496000000000001</v>
      </c>
      <c r="P24" s="34">
        <f t="shared" si="4"/>
        <v>-3.00000000000189E-4</v>
      </c>
      <c r="Q24" s="33">
        <f t="shared" si="5"/>
        <v>1.04945</v>
      </c>
      <c r="R24" s="34">
        <f t="shared" si="6"/>
        <v>2.5550000000000113</v>
      </c>
      <c r="S24" s="33">
        <f t="shared" si="7"/>
        <v>2.1450000000000009</v>
      </c>
    </row>
    <row r="25" spans="1:19">
      <c r="A25">
        <v>11</v>
      </c>
      <c r="B25">
        <v>4928</v>
      </c>
      <c r="C25">
        <v>4</v>
      </c>
      <c r="D25" t="s">
        <v>73</v>
      </c>
      <c r="E25">
        <v>20</v>
      </c>
      <c r="F25" s="31">
        <v>0.98670000000000002</v>
      </c>
      <c r="G25" s="34">
        <v>0.98650000000000004</v>
      </c>
      <c r="H25" s="32">
        <f t="shared" si="1"/>
        <v>1.9999999999997797E-4</v>
      </c>
      <c r="I25" s="33">
        <f t="shared" si="2"/>
        <v>0.98660000000000003</v>
      </c>
      <c r="J25" s="34">
        <v>1.1012</v>
      </c>
      <c r="K25" s="34">
        <v>1.1012</v>
      </c>
      <c r="L25" s="34">
        <f t="shared" si="0"/>
        <v>0</v>
      </c>
      <c r="M25" s="33">
        <f t="shared" si="3"/>
        <v>1.1012</v>
      </c>
      <c r="N25" s="34">
        <v>1.0934999999999999</v>
      </c>
      <c r="O25" s="34">
        <v>1.0935999999999999</v>
      </c>
      <c r="P25" s="34">
        <f t="shared" si="4"/>
        <v>-9.9999999999988987E-5</v>
      </c>
      <c r="Q25" s="33">
        <f t="shared" si="5"/>
        <v>1.09355</v>
      </c>
      <c r="R25" s="34">
        <f t="shared" si="6"/>
        <v>5.2149999999999963</v>
      </c>
      <c r="S25" s="33">
        <f t="shared" si="7"/>
        <v>4.8324999999999996</v>
      </c>
    </row>
    <row r="26" spans="1:19">
      <c r="A26">
        <v>11</v>
      </c>
      <c r="B26">
        <v>4928</v>
      </c>
      <c r="C26">
        <v>8</v>
      </c>
      <c r="D26" t="s">
        <v>74</v>
      </c>
      <c r="E26">
        <v>20</v>
      </c>
      <c r="F26" s="31">
        <v>0.97699999999999998</v>
      </c>
      <c r="G26" s="34">
        <v>0.97750000000000004</v>
      </c>
      <c r="H26" s="32">
        <f t="shared" si="1"/>
        <v>-5.0000000000005596E-4</v>
      </c>
      <c r="I26" s="33">
        <f t="shared" si="2"/>
        <v>0.97724999999999995</v>
      </c>
      <c r="J26" s="34">
        <v>1.0403</v>
      </c>
      <c r="K26" s="34">
        <v>1.0406</v>
      </c>
      <c r="L26" s="34">
        <f t="shared" si="0"/>
        <v>-2.9999999999996696E-4</v>
      </c>
      <c r="M26" s="33">
        <f t="shared" si="3"/>
        <v>1.0404499999999999</v>
      </c>
      <c r="N26" s="34">
        <v>1.0346</v>
      </c>
      <c r="O26" s="34">
        <v>1.0341</v>
      </c>
      <c r="P26" s="34">
        <f t="shared" si="4"/>
        <v>4.9999999999994493E-4</v>
      </c>
      <c r="Q26" s="33">
        <f t="shared" si="5"/>
        <v>1.0343499999999999</v>
      </c>
      <c r="R26" s="34">
        <f t="shared" si="6"/>
        <v>2.644999999999996</v>
      </c>
      <c r="S26" s="33">
        <f t="shared" si="7"/>
        <v>2.3399999999999963</v>
      </c>
    </row>
    <row r="27" spans="1:19">
      <c r="A27">
        <v>12</v>
      </c>
      <c r="B27">
        <v>4928</v>
      </c>
      <c r="C27">
        <v>4</v>
      </c>
      <c r="D27" t="s">
        <v>75</v>
      </c>
      <c r="E27">
        <v>20</v>
      </c>
      <c r="F27" s="31">
        <v>0.98099999999999998</v>
      </c>
      <c r="G27" s="34">
        <v>0.98129999999999995</v>
      </c>
      <c r="H27" s="32">
        <f t="shared" si="1"/>
        <v>-2.9999999999996696E-4</v>
      </c>
      <c r="I27" s="33">
        <f t="shared" si="2"/>
        <v>0.98114999999999997</v>
      </c>
      <c r="J27" s="34">
        <v>1.1155999999999999</v>
      </c>
      <c r="K27" s="34">
        <v>1.1153999999999999</v>
      </c>
      <c r="L27" s="34">
        <f t="shared" si="0"/>
        <v>1.9999999999997797E-4</v>
      </c>
      <c r="M27" s="33">
        <f t="shared" si="3"/>
        <v>1.1154999999999999</v>
      </c>
      <c r="N27" s="34">
        <v>1.1057999999999999</v>
      </c>
      <c r="O27" s="34">
        <v>1.1056999999999999</v>
      </c>
      <c r="P27" s="34">
        <f t="shared" si="4"/>
        <v>9.9999999999988987E-5</v>
      </c>
      <c r="Q27" s="33">
        <f t="shared" si="5"/>
        <v>1.10575</v>
      </c>
      <c r="R27" s="34">
        <f t="shared" si="6"/>
        <v>6.2024999999999979</v>
      </c>
      <c r="S27" s="33">
        <f t="shared" si="7"/>
        <v>5.7150000000000016</v>
      </c>
    </row>
    <row r="28" spans="1:19">
      <c r="A28">
        <v>12</v>
      </c>
      <c r="B28">
        <v>4928</v>
      </c>
      <c r="C28">
        <v>8</v>
      </c>
      <c r="D28" t="s">
        <v>76</v>
      </c>
      <c r="E28">
        <v>20</v>
      </c>
      <c r="F28" s="31">
        <v>1.0204</v>
      </c>
      <c r="G28" s="34">
        <v>1.0201</v>
      </c>
      <c r="H28" s="32">
        <f t="shared" si="1"/>
        <v>2.9999999999996696E-4</v>
      </c>
      <c r="I28" s="33">
        <f t="shared" si="2"/>
        <v>1.0202499999999999</v>
      </c>
      <c r="J28" s="34">
        <v>1.0925</v>
      </c>
      <c r="K28" s="34">
        <v>1.0924</v>
      </c>
      <c r="L28" s="34">
        <f t="shared" si="0"/>
        <v>9.9999999999988987E-5</v>
      </c>
      <c r="M28" s="33">
        <f t="shared" si="3"/>
        <v>1.0924499999999999</v>
      </c>
      <c r="N28" s="34">
        <v>1.0827</v>
      </c>
      <c r="O28" s="34">
        <v>1.0822000000000001</v>
      </c>
      <c r="P28" s="34">
        <f t="shared" si="4"/>
        <v>4.9999999999994493E-4</v>
      </c>
      <c r="Q28" s="33">
        <f t="shared" si="5"/>
        <v>1.0824500000000001</v>
      </c>
      <c r="R28" s="34">
        <f t="shared" si="6"/>
        <v>3.095000000000002</v>
      </c>
      <c r="S28" s="33">
        <f t="shared" si="7"/>
        <v>2.5950000000000126</v>
      </c>
    </row>
    <row r="29" spans="1:19">
      <c r="A29">
        <v>13</v>
      </c>
      <c r="B29">
        <v>4928</v>
      </c>
      <c r="C29">
        <v>4</v>
      </c>
      <c r="D29" t="s">
        <v>77</v>
      </c>
      <c r="E29">
        <v>20</v>
      </c>
      <c r="F29" s="31">
        <v>0.99219999999999997</v>
      </c>
      <c r="G29" s="34">
        <v>0.99219999999999997</v>
      </c>
      <c r="H29" s="32">
        <f t="shared" si="1"/>
        <v>0</v>
      </c>
      <c r="I29" s="33">
        <f t="shared" si="2"/>
        <v>0.99219999999999997</v>
      </c>
      <c r="J29" s="34">
        <v>1.1117999999999999</v>
      </c>
      <c r="K29" s="34">
        <v>1.1113</v>
      </c>
      <c r="L29" s="34">
        <f t="shared" si="0"/>
        <v>4.9999999999994493E-4</v>
      </c>
      <c r="M29" s="33">
        <f t="shared" si="3"/>
        <v>1.1115499999999998</v>
      </c>
      <c r="N29" s="34">
        <v>1.1033999999999999</v>
      </c>
      <c r="O29" s="34">
        <v>1.1033999999999999</v>
      </c>
      <c r="P29" s="34">
        <f t="shared" si="4"/>
        <v>0</v>
      </c>
      <c r="Q29" s="33">
        <f t="shared" si="5"/>
        <v>1.1033999999999999</v>
      </c>
      <c r="R29" s="34">
        <f t="shared" si="6"/>
        <v>5.4524999999999917</v>
      </c>
      <c r="S29" s="33">
        <f t="shared" si="7"/>
        <v>5.0449999999999982</v>
      </c>
    </row>
    <row r="30" spans="1:19">
      <c r="A30">
        <v>13</v>
      </c>
      <c r="B30">
        <v>4928</v>
      </c>
      <c r="C30">
        <v>8</v>
      </c>
      <c r="D30" t="s">
        <v>78</v>
      </c>
      <c r="E30">
        <v>20</v>
      </c>
      <c r="F30" s="31">
        <v>0.99380000000000002</v>
      </c>
      <c r="G30" s="34">
        <v>0.99390000000000001</v>
      </c>
      <c r="H30" s="32">
        <f t="shared" si="1"/>
        <v>-9.9999999999988987E-5</v>
      </c>
      <c r="I30" s="33">
        <f t="shared" si="2"/>
        <v>0.99385000000000001</v>
      </c>
      <c r="J30" s="34">
        <v>1.0579000000000001</v>
      </c>
      <c r="K30" s="34">
        <v>1.0584</v>
      </c>
      <c r="L30" s="34">
        <f t="shared" si="0"/>
        <v>-4.9999999999994493E-4</v>
      </c>
      <c r="M30" s="33">
        <f t="shared" si="3"/>
        <v>1.0581499999999999</v>
      </c>
      <c r="N30" s="34">
        <v>1.0508</v>
      </c>
      <c r="O30" s="34">
        <v>1.0509999999999999</v>
      </c>
      <c r="P30" s="34">
        <f t="shared" si="4"/>
        <v>-1.9999999999997797E-4</v>
      </c>
      <c r="Q30" s="33">
        <f t="shared" si="5"/>
        <v>1.0508999999999999</v>
      </c>
      <c r="R30" s="34">
        <f t="shared" si="6"/>
        <v>2.6999999999999953</v>
      </c>
      <c r="S30" s="33">
        <f t="shared" si="7"/>
        <v>2.3374999999999964</v>
      </c>
    </row>
  </sheetData>
  <mergeCells count="5">
    <mergeCell ref="N2:Q2"/>
    <mergeCell ref="N1:Q1"/>
    <mergeCell ref="J1:M1"/>
    <mergeCell ref="F2:I2"/>
    <mergeCell ref="J2:M2"/>
  </mergeCells>
  <pageMargins left="0.7" right="0.7" top="0.75" bottom="0.75" header="0.3" footer="0.3"/>
  <pageSetup orientation="portrait" horizontalDpi="200" verticalDpi="200" copies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workbookViewId="0">
      <selection activeCell="B35" sqref="B35"/>
    </sheetView>
  </sheetViews>
  <sheetFormatPr baseColWidth="10" defaultColWidth="8.83203125" defaultRowHeight="14" x14ac:dyDescent="0"/>
  <cols>
    <col min="1" max="1" width="11.5" bestFit="1" customWidth="1"/>
    <col min="2" max="2" width="57.5" bestFit="1" customWidth="1"/>
    <col min="3" max="3" width="11.83203125" customWidth="1"/>
    <col min="4" max="4" width="10.6640625" hidden="1" customWidth="1"/>
    <col min="5" max="5" width="13.6640625" style="20" hidden="1" customWidth="1"/>
    <col min="6" max="7" width="13.6640625" hidden="1" customWidth="1"/>
    <col min="8" max="8" width="16.6640625" style="21" hidden="1" customWidth="1"/>
    <col min="9" max="9" width="28.5" hidden="1" customWidth="1"/>
    <col min="10" max="10" width="10.1640625" hidden="1" customWidth="1"/>
    <col min="11" max="11" width="9.1640625" hidden="1" customWidth="1"/>
    <col min="12" max="12" width="16.6640625" style="21" hidden="1" customWidth="1"/>
    <col min="13" max="13" width="13.6640625" hidden="1" customWidth="1"/>
    <col min="14" max="14" width="9.1640625" hidden="1" customWidth="1"/>
    <col min="15" max="15" width="7.5" hidden="1" customWidth="1"/>
    <col min="16" max="16" width="16.6640625" style="21" hidden="1" customWidth="1"/>
    <col min="17" max="17" width="12.1640625" bestFit="1" customWidth="1"/>
  </cols>
  <sheetData>
    <row r="1" spans="1:18">
      <c r="B1" s="22"/>
      <c r="C1" s="22"/>
      <c r="D1" s="22"/>
      <c r="E1" s="27" t="s">
        <v>18</v>
      </c>
      <c r="F1" s="22"/>
      <c r="G1" s="22"/>
      <c r="I1" s="23" t="s">
        <v>19</v>
      </c>
      <c r="J1" s="23"/>
      <c r="K1" s="23"/>
      <c r="L1" s="24"/>
      <c r="M1" s="46" t="s">
        <v>1</v>
      </c>
      <c r="N1" s="46"/>
      <c r="O1" s="46"/>
      <c r="P1" s="47"/>
      <c r="Q1" s="48" t="s">
        <v>87</v>
      </c>
      <c r="R1" s="48" t="s">
        <v>88</v>
      </c>
    </row>
    <row r="2" spans="1:18">
      <c r="A2" s="25" t="s">
        <v>20</v>
      </c>
      <c r="B2" s="23" t="s">
        <v>21</v>
      </c>
      <c r="C2" s="23" t="s">
        <v>41</v>
      </c>
      <c r="D2" s="23" t="s">
        <v>22</v>
      </c>
      <c r="E2" s="27" t="s">
        <v>24</v>
      </c>
      <c r="F2" s="23" t="s">
        <v>25</v>
      </c>
      <c r="G2" s="29" t="s">
        <v>15</v>
      </c>
      <c r="H2" s="24" t="s">
        <v>12</v>
      </c>
      <c r="I2" s="23" t="s">
        <v>24</v>
      </c>
      <c r="J2" s="23" t="s">
        <v>25</v>
      </c>
      <c r="K2" s="23" t="s">
        <v>23</v>
      </c>
      <c r="L2" s="24" t="s">
        <v>26</v>
      </c>
      <c r="M2" s="23" t="s">
        <v>24</v>
      </c>
      <c r="N2" s="23" t="s">
        <v>27</v>
      </c>
      <c r="O2" s="23" t="s">
        <v>23</v>
      </c>
      <c r="P2" s="24" t="s">
        <v>12</v>
      </c>
      <c r="Q2" s="26" t="s">
        <v>28</v>
      </c>
    </row>
    <row r="3" spans="1:18">
      <c r="E3" s="20" t="s">
        <v>36</v>
      </c>
      <c r="F3" t="s">
        <v>36</v>
      </c>
      <c r="G3" t="s">
        <v>36</v>
      </c>
      <c r="H3" s="21" t="s">
        <v>36</v>
      </c>
      <c r="I3" s="30" t="s">
        <v>36</v>
      </c>
      <c r="J3" s="30" t="s">
        <v>36</v>
      </c>
      <c r="K3" s="30" t="s">
        <v>36</v>
      </c>
      <c r="L3" s="21" t="s">
        <v>36</v>
      </c>
      <c r="M3" s="30" t="s">
        <v>36</v>
      </c>
      <c r="N3" s="30" t="s">
        <v>36</v>
      </c>
      <c r="O3" s="30" t="s">
        <v>36</v>
      </c>
      <c r="P3" s="21" t="s">
        <v>36</v>
      </c>
      <c r="Q3" s="30" t="s">
        <v>36</v>
      </c>
      <c r="R3" s="49" t="s">
        <v>36</v>
      </c>
    </row>
    <row r="4" spans="1:18">
      <c r="A4">
        <v>1</v>
      </c>
      <c r="B4" t="s">
        <v>79</v>
      </c>
      <c r="C4">
        <v>850</v>
      </c>
      <c r="D4">
        <v>119</v>
      </c>
      <c r="E4" s="20">
        <v>31.7151</v>
      </c>
      <c r="F4">
        <v>31.715</v>
      </c>
      <c r="G4">
        <f>E4-F4</f>
        <v>9.9999999999766942E-5</v>
      </c>
      <c r="H4" s="21">
        <f>(E4+F4)/2</f>
        <v>31.715049999999998</v>
      </c>
      <c r="I4" s="32">
        <v>31.714200000000002</v>
      </c>
      <c r="J4" s="32">
        <v>31.713999999999999</v>
      </c>
      <c r="K4" s="34">
        <f>I4-J4</f>
        <v>2.000000000030866E-4</v>
      </c>
      <c r="L4" s="33">
        <f>(I4+J4)/2</f>
        <v>31.714100000000002</v>
      </c>
      <c r="M4" s="34">
        <v>31.713899999999999</v>
      </c>
      <c r="N4" s="34">
        <v>31.713699999999999</v>
      </c>
      <c r="O4" s="34">
        <f>M4-N4</f>
        <v>1.9999999999953388E-4</v>
      </c>
      <c r="P4" s="33">
        <f>(M4+N4)/2</f>
        <v>31.713799999999999</v>
      </c>
      <c r="Q4" s="51">
        <f>L4-H4</f>
        <v>-9.4999999999600959E-4</v>
      </c>
      <c r="R4" s="51">
        <f>P4-H4</f>
        <v>-1.2499999999988631E-3</v>
      </c>
    </row>
    <row r="5" spans="1:18">
      <c r="B5" t="s">
        <v>81</v>
      </c>
      <c r="C5">
        <v>63</v>
      </c>
      <c r="D5" s="35">
        <v>120</v>
      </c>
      <c r="E5" s="20">
        <v>29.73</v>
      </c>
      <c r="F5">
        <v>29.7301</v>
      </c>
      <c r="G5">
        <f t="shared" ref="G5:G29" si="0">E5-F5</f>
        <v>-9.9999999999766942E-5</v>
      </c>
      <c r="H5" s="21">
        <f t="shared" ref="H5:H29" si="1">(E5+F5)/2</f>
        <v>29.730049999999999</v>
      </c>
      <c r="I5" s="32">
        <v>30.482099999999999</v>
      </c>
      <c r="J5" s="32">
        <v>30.482500000000002</v>
      </c>
      <c r="K5" s="34">
        <f t="shared" ref="K5:K29" si="2">I5-J5</f>
        <v>-4.0000000000262048E-4</v>
      </c>
      <c r="L5" s="33">
        <f t="shared" ref="L5:L29" si="3">(I5+J5)/2</f>
        <v>30.482300000000002</v>
      </c>
      <c r="M5" s="34">
        <v>30.431999999999999</v>
      </c>
      <c r="N5" s="34">
        <v>30.431899999999999</v>
      </c>
      <c r="O5" s="34">
        <f>M5-N5</f>
        <v>9.9999999999766942E-5</v>
      </c>
      <c r="P5" s="33">
        <f>(M5+N5)/2</f>
        <v>30.431950000000001</v>
      </c>
      <c r="Q5" s="34">
        <f t="shared" ref="Q5:Q29" si="4">L5-H5</f>
        <v>0.75225000000000364</v>
      </c>
      <c r="R5" s="34">
        <f t="shared" ref="R5:R29" si="5">P5-H5</f>
        <v>0.70190000000000197</v>
      </c>
    </row>
    <row r="6" spans="1:18">
      <c r="A6">
        <v>2</v>
      </c>
      <c r="B6" t="s">
        <v>43</v>
      </c>
      <c r="C6">
        <v>850</v>
      </c>
      <c r="D6">
        <v>121</v>
      </c>
      <c r="E6" s="20">
        <v>32.005600000000001</v>
      </c>
      <c r="F6">
        <v>32.005400000000002</v>
      </c>
      <c r="G6">
        <f t="shared" si="0"/>
        <v>1.9999999999953388E-4</v>
      </c>
      <c r="H6" s="21">
        <f t="shared" si="1"/>
        <v>32.005499999999998</v>
      </c>
      <c r="I6" s="32">
        <v>32.017400000000002</v>
      </c>
      <c r="J6" s="32">
        <v>32.0169</v>
      </c>
      <c r="K6" s="34">
        <f t="shared" si="2"/>
        <v>5.0000000000238742E-4</v>
      </c>
      <c r="L6" s="33">
        <f t="shared" si="3"/>
        <v>32.017150000000001</v>
      </c>
      <c r="M6" s="34">
        <v>32.014899999999997</v>
      </c>
      <c r="N6" s="34">
        <v>32.015300000000003</v>
      </c>
      <c r="O6" s="34">
        <f>M6-N6</f>
        <v>-4.000000000061732E-4</v>
      </c>
      <c r="P6" s="33">
        <f>(M6+N6)/2</f>
        <v>32.015100000000004</v>
      </c>
      <c r="Q6" s="34">
        <f t="shared" si="4"/>
        <v>1.1650000000003047E-2</v>
      </c>
      <c r="R6" s="34">
        <f t="shared" si="5"/>
        <v>9.6000000000060481E-3</v>
      </c>
    </row>
    <row r="7" spans="1:18">
      <c r="C7">
        <v>63</v>
      </c>
      <c r="D7">
        <v>122</v>
      </c>
      <c r="E7" s="20">
        <v>29.179200000000002</v>
      </c>
      <c r="F7">
        <v>29.179300000000001</v>
      </c>
      <c r="G7">
        <f t="shared" si="0"/>
        <v>-9.9999999999766942E-5</v>
      </c>
      <c r="H7" s="21">
        <f t="shared" si="1"/>
        <v>29.179250000000003</v>
      </c>
      <c r="I7" s="32">
        <v>30.317</v>
      </c>
      <c r="J7" s="32">
        <v>30.3169</v>
      </c>
      <c r="K7" s="34">
        <f t="shared" si="2"/>
        <v>9.9999999999766942E-5</v>
      </c>
      <c r="L7" s="33">
        <f t="shared" si="3"/>
        <v>30.316949999999999</v>
      </c>
      <c r="M7" s="34">
        <v>30.2866</v>
      </c>
      <c r="N7" s="34">
        <v>30.286200000000001</v>
      </c>
      <c r="O7" s="34">
        <f>M7-N7</f>
        <v>3.9999999999906777E-4</v>
      </c>
      <c r="P7" s="33">
        <f>(M7+N7)/2</f>
        <v>30.2864</v>
      </c>
      <c r="Q7" s="34">
        <f t="shared" si="4"/>
        <v>1.1376999999999953</v>
      </c>
      <c r="R7" s="34">
        <f t="shared" si="5"/>
        <v>1.1071499999999972</v>
      </c>
    </row>
    <row r="8" spans="1:18">
      <c r="A8">
        <v>3</v>
      </c>
      <c r="B8" t="s">
        <v>80</v>
      </c>
      <c r="C8">
        <v>850</v>
      </c>
      <c r="D8">
        <v>123</v>
      </c>
      <c r="E8" s="20">
        <v>32.042900000000003</v>
      </c>
      <c r="F8">
        <v>32.042900000000003</v>
      </c>
      <c r="G8">
        <f t="shared" si="0"/>
        <v>0</v>
      </c>
      <c r="H8" s="21">
        <f t="shared" si="1"/>
        <v>32.042900000000003</v>
      </c>
      <c r="I8" s="32">
        <v>32.043100000000003</v>
      </c>
      <c r="J8" s="32">
        <v>32.042999999999999</v>
      </c>
      <c r="K8" s="34">
        <f t="shared" si="2"/>
        <v>1.0000000000331966E-4</v>
      </c>
      <c r="L8" s="33">
        <f t="shared" si="3"/>
        <v>32.043050000000001</v>
      </c>
      <c r="M8" s="34">
        <v>32.044899999999998</v>
      </c>
      <c r="N8" s="34">
        <v>32.044600000000003</v>
      </c>
      <c r="O8" s="34">
        <f>M8-N8</f>
        <v>2.9999999999574811E-4</v>
      </c>
      <c r="P8" s="33">
        <f>(M8+N8)/2</f>
        <v>32.044750000000001</v>
      </c>
      <c r="Q8" s="34">
        <f t="shared" si="4"/>
        <v>1.4999999999787406E-4</v>
      </c>
      <c r="R8" s="34">
        <f t="shared" si="5"/>
        <v>1.8499999999974648E-3</v>
      </c>
    </row>
    <row r="9" spans="1:18">
      <c r="C9">
        <v>63</v>
      </c>
      <c r="D9">
        <v>124</v>
      </c>
      <c r="E9" s="20">
        <v>28.997599999999998</v>
      </c>
      <c r="F9">
        <v>28.998100000000001</v>
      </c>
      <c r="G9">
        <f t="shared" si="0"/>
        <v>-5.0000000000238742E-4</v>
      </c>
      <c r="H9" s="21">
        <f t="shared" si="1"/>
        <v>28.99785</v>
      </c>
      <c r="I9" s="32">
        <v>29.930099999999999</v>
      </c>
      <c r="J9" s="32">
        <v>29.930499999999999</v>
      </c>
      <c r="K9" s="34">
        <f t="shared" si="2"/>
        <v>-3.9999999999906777E-4</v>
      </c>
      <c r="L9" s="33">
        <f t="shared" si="3"/>
        <v>29.930299999999999</v>
      </c>
      <c r="M9" s="34">
        <v>29.909600000000001</v>
      </c>
      <c r="N9" s="34">
        <v>29.909099999999999</v>
      </c>
      <c r="O9" s="34">
        <f>M9-N9</f>
        <v>5.0000000000238742E-4</v>
      </c>
      <c r="P9" s="33">
        <f>(M9+N9)/2</f>
        <v>29.90935</v>
      </c>
      <c r="Q9" s="34">
        <f t="shared" si="4"/>
        <v>0.93244999999999933</v>
      </c>
      <c r="R9" s="34">
        <f t="shared" si="5"/>
        <v>0.9115000000000002</v>
      </c>
    </row>
    <row r="10" spans="1:18">
      <c r="A10">
        <v>4</v>
      </c>
      <c r="B10" t="s">
        <v>44</v>
      </c>
      <c r="C10">
        <v>850</v>
      </c>
      <c r="D10">
        <v>125</v>
      </c>
      <c r="E10" s="20">
        <v>30.9758</v>
      </c>
      <c r="F10">
        <v>30.9756</v>
      </c>
      <c r="G10">
        <f t="shared" si="0"/>
        <v>1.9999999999953388E-4</v>
      </c>
      <c r="H10" s="21">
        <f t="shared" si="1"/>
        <v>30.9757</v>
      </c>
      <c r="I10" s="32">
        <v>31.053599999999999</v>
      </c>
      <c r="J10" s="32">
        <v>31.053699999999999</v>
      </c>
      <c r="K10" s="34">
        <f t="shared" si="2"/>
        <v>-9.9999999999766942E-5</v>
      </c>
      <c r="L10" s="33">
        <f t="shared" si="3"/>
        <v>31.053649999999998</v>
      </c>
      <c r="M10" s="34">
        <v>31.053699999999999</v>
      </c>
      <c r="N10" s="34">
        <v>31.053999999999998</v>
      </c>
      <c r="O10" s="34">
        <f>M10-N10</f>
        <v>-2.9999999999930083E-4</v>
      </c>
      <c r="P10" s="33">
        <f>(M10+N10)/2</f>
        <v>31.053849999999997</v>
      </c>
      <c r="Q10" s="34">
        <f t="shared" si="4"/>
        <v>7.7949999999997743E-2</v>
      </c>
      <c r="R10" s="34">
        <f t="shared" si="5"/>
        <v>7.8149999999997277E-2</v>
      </c>
    </row>
    <row r="11" spans="1:18">
      <c r="C11">
        <v>63</v>
      </c>
      <c r="D11">
        <v>126</v>
      </c>
      <c r="E11" s="20">
        <v>29.6676</v>
      </c>
      <c r="F11">
        <v>29.667400000000001</v>
      </c>
      <c r="G11">
        <f t="shared" si="0"/>
        <v>1.9999999999953388E-4</v>
      </c>
      <c r="H11" s="21">
        <f t="shared" si="1"/>
        <v>29.6675</v>
      </c>
      <c r="I11" s="32">
        <v>31.125299999999999</v>
      </c>
      <c r="J11" s="32">
        <v>31.125499999999999</v>
      </c>
      <c r="K11" s="34">
        <f t="shared" si="2"/>
        <v>-1.9999999999953388E-4</v>
      </c>
      <c r="L11" s="33">
        <f t="shared" si="3"/>
        <v>31.125399999999999</v>
      </c>
      <c r="M11" s="34">
        <v>31.0886</v>
      </c>
      <c r="N11" s="34">
        <v>31.088999999999999</v>
      </c>
      <c r="O11" s="34">
        <f>M11-N11</f>
        <v>-3.9999999999906777E-4</v>
      </c>
      <c r="P11" s="33">
        <f>(M11+N11)/2</f>
        <v>31.088799999999999</v>
      </c>
      <c r="Q11" s="34">
        <f t="shared" si="4"/>
        <v>1.4578999999999986</v>
      </c>
      <c r="R11" s="34">
        <f t="shared" si="5"/>
        <v>1.4212999999999987</v>
      </c>
    </row>
    <row r="12" spans="1:18">
      <c r="A12">
        <v>5</v>
      </c>
      <c r="B12" t="s">
        <v>45</v>
      </c>
      <c r="C12">
        <v>850</v>
      </c>
      <c r="D12">
        <v>127</v>
      </c>
      <c r="E12" s="20">
        <v>30.245100000000001</v>
      </c>
      <c r="F12">
        <v>30.245200000000001</v>
      </c>
      <c r="G12">
        <f t="shared" si="0"/>
        <v>-9.9999999999766942E-5</v>
      </c>
      <c r="H12" s="21">
        <f t="shared" si="1"/>
        <v>30.245150000000002</v>
      </c>
      <c r="I12" s="32">
        <v>30.250900000000001</v>
      </c>
      <c r="J12" s="32">
        <v>30.250900000000001</v>
      </c>
      <c r="K12" s="34">
        <f t="shared" si="2"/>
        <v>0</v>
      </c>
      <c r="L12" s="33">
        <f t="shared" si="3"/>
        <v>30.250900000000001</v>
      </c>
      <c r="M12" s="34">
        <v>30.248899999999999</v>
      </c>
      <c r="N12" s="34">
        <v>30.249300000000002</v>
      </c>
      <c r="O12" s="34">
        <f>M12-N12</f>
        <v>-4.0000000000262048E-4</v>
      </c>
      <c r="P12" s="33">
        <f>(M12+N12)/2</f>
        <v>30.249099999999999</v>
      </c>
      <c r="Q12" s="34">
        <f t="shared" si="4"/>
        <v>5.7499999999990337E-3</v>
      </c>
      <c r="R12" s="34">
        <f t="shared" si="5"/>
        <v>3.9499999999961233E-3</v>
      </c>
    </row>
    <row r="13" spans="1:18">
      <c r="C13">
        <v>63</v>
      </c>
      <c r="D13">
        <v>128</v>
      </c>
      <c r="E13" s="20">
        <v>29.099599999999999</v>
      </c>
      <c r="F13">
        <v>29.099799999999998</v>
      </c>
      <c r="G13">
        <f t="shared" si="0"/>
        <v>-1.9999999999953388E-4</v>
      </c>
      <c r="H13" s="21">
        <f t="shared" si="1"/>
        <v>29.099699999999999</v>
      </c>
      <c r="I13" s="32">
        <v>31.036200000000001</v>
      </c>
      <c r="J13" s="32">
        <v>31.0366</v>
      </c>
      <c r="K13" s="34">
        <f t="shared" si="2"/>
        <v>-3.9999999999906777E-4</v>
      </c>
      <c r="L13" s="33">
        <f t="shared" si="3"/>
        <v>31.0364</v>
      </c>
      <c r="M13" s="34">
        <v>30.998200000000001</v>
      </c>
      <c r="N13" s="34">
        <v>30.9984</v>
      </c>
      <c r="O13" s="34">
        <f>M13-N13</f>
        <v>-1.9999999999953388E-4</v>
      </c>
      <c r="P13" s="33">
        <f>(M13+N13)/2</f>
        <v>30.9983</v>
      </c>
      <c r="Q13" s="34">
        <f t="shared" si="4"/>
        <v>1.9367000000000019</v>
      </c>
      <c r="R13" s="34">
        <f t="shared" si="5"/>
        <v>1.8986000000000018</v>
      </c>
    </row>
    <row r="14" spans="1:18">
      <c r="A14">
        <v>6</v>
      </c>
      <c r="B14" t="s">
        <v>46</v>
      </c>
      <c r="C14">
        <v>850</v>
      </c>
      <c r="D14">
        <v>129</v>
      </c>
      <c r="E14" s="20">
        <v>31.7713</v>
      </c>
      <c r="F14">
        <v>31.771799999999999</v>
      </c>
      <c r="G14">
        <f t="shared" si="0"/>
        <v>-4.9999999999883471E-4</v>
      </c>
      <c r="H14" s="21">
        <f t="shared" si="1"/>
        <v>31.771549999999998</v>
      </c>
      <c r="I14" s="32">
        <v>31.781300000000002</v>
      </c>
      <c r="J14" s="32">
        <v>31.781500000000001</v>
      </c>
      <c r="K14" s="34">
        <f t="shared" si="2"/>
        <v>-1.9999999999953388E-4</v>
      </c>
      <c r="L14" s="33">
        <f t="shared" si="3"/>
        <v>31.781400000000001</v>
      </c>
      <c r="M14" s="34">
        <v>31.783999999999999</v>
      </c>
      <c r="N14" s="34">
        <v>31.783999999999999</v>
      </c>
      <c r="O14" s="34">
        <f>M14-N14</f>
        <v>0</v>
      </c>
      <c r="P14" s="33">
        <f>(M14+N14)/2</f>
        <v>31.783999999999999</v>
      </c>
      <c r="Q14" s="34">
        <f t="shared" si="4"/>
        <v>9.8500000000036891E-3</v>
      </c>
      <c r="R14" s="34">
        <f t="shared" si="5"/>
        <v>1.2450000000001182E-2</v>
      </c>
    </row>
    <row r="15" spans="1:18">
      <c r="C15">
        <v>63</v>
      </c>
      <c r="D15">
        <v>130</v>
      </c>
      <c r="E15" s="20">
        <v>29.688400000000001</v>
      </c>
      <c r="F15">
        <v>29.688800000000001</v>
      </c>
      <c r="G15">
        <f t="shared" si="0"/>
        <v>-3.9999999999906777E-4</v>
      </c>
      <c r="H15" s="21">
        <f t="shared" si="1"/>
        <v>29.688600000000001</v>
      </c>
      <c r="I15" s="32">
        <v>31.1434</v>
      </c>
      <c r="J15" s="32">
        <v>31.1434</v>
      </c>
      <c r="K15" s="34">
        <f t="shared" si="2"/>
        <v>0</v>
      </c>
      <c r="L15" s="33">
        <f t="shared" si="3"/>
        <v>31.1434</v>
      </c>
      <c r="M15" s="34">
        <v>31.116399999999999</v>
      </c>
      <c r="N15" s="34">
        <v>31.116800000000001</v>
      </c>
      <c r="O15" s="34">
        <f>M15-N15</f>
        <v>-4.0000000000262048E-4</v>
      </c>
      <c r="P15" s="33">
        <f>(M15+N15)/2</f>
        <v>31.116599999999998</v>
      </c>
      <c r="Q15" s="34">
        <f t="shared" si="4"/>
        <v>1.4547999999999988</v>
      </c>
      <c r="R15" s="34">
        <f t="shared" si="5"/>
        <v>1.4279999999999973</v>
      </c>
    </row>
    <row r="16" spans="1:18">
      <c r="A16">
        <v>7</v>
      </c>
      <c r="B16" t="s">
        <v>47</v>
      </c>
      <c r="C16">
        <v>850</v>
      </c>
      <c r="D16">
        <v>131</v>
      </c>
      <c r="E16" s="20">
        <v>30.619199999999999</v>
      </c>
      <c r="F16">
        <v>30.619199999999999</v>
      </c>
      <c r="G16">
        <f t="shared" si="0"/>
        <v>0</v>
      </c>
      <c r="H16" s="21">
        <f t="shared" si="1"/>
        <v>30.619199999999999</v>
      </c>
      <c r="I16" s="32">
        <v>30.638400000000001</v>
      </c>
      <c r="J16" s="32">
        <v>30.6389</v>
      </c>
      <c r="K16" s="34">
        <f t="shared" si="2"/>
        <v>-4.9999999999883471E-4</v>
      </c>
      <c r="L16" s="33">
        <f t="shared" si="3"/>
        <v>30.638649999999998</v>
      </c>
      <c r="M16" s="34">
        <v>30.637799999999999</v>
      </c>
      <c r="N16" s="34">
        <v>30.637499999999999</v>
      </c>
      <c r="O16" s="34">
        <f>M16-N16</f>
        <v>2.9999999999930083E-4</v>
      </c>
      <c r="P16" s="33">
        <f>(M16+N16)/2</f>
        <v>30.637650000000001</v>
      </c>
      <c r="Q16" s="34">
        <f t="shared" si="4"/>
        <v>1.9449999999999079E-2</v>
      </c>
      <c r="R16" s="34">
        <f t="shared" si="5"/>
        <v>1.845000000000141E-2</v>
      </c>
    </row>
    <row r="17" spans="1:18">
      <c r="B17" t="s">
        <v>82</v>
      </c>
      <c r="C17">
        <v>63</v>
      </c>
      <c r="D17">
        <v>132</v>
      </c>
      <c r="E17" s="20">
        <v>28.845300000000002</v>
      </c>
      <c r="F17">
        <v>28.845700000000001</v>
      </c>
      <c r="G17">
        <f t="shared" si="0"/>
        <v>-3.9999999999906777E-4</v>
      </c>
      <c r="H17" s="21">
        <f t="shared" si="1"/>
        <v>28.845500000000001</v>
      </c>
      <c r="I17" s="32">
        <v>30.2209</v>
      </c>
      <c r="J17" s="32">
        <v>30.2211</v>
      </c>
      <c r="K17" s="34">
        <f t="shared" si="2"/>
        <v>-1.9999999999953388E-4</v>
      </c>
      <c r="L17" s="33">
        <f t="shared" si="3"/>
        <v>30.221</v>
      </c>
      <c r="M17" s="34">
        <v>30.1889</v>
      </c>
      <c r="N17" s="34">
        <v>30.189399999999999</v>
      </c>
      <c r="O17" s="34">
        <f>M17-N17</f>
        <v>-4.9999999999883471E-4</v>
      </c>
      <c r="P17" s="33">
        <f>(M17+N17)/2</f>
        <v>30.189149999999998</v>
      </c>
      <c r="Q17" s="34">
        <f t="shared" si="4"/>
        <v>1.3754999999999988</v>
      </c>
      <c r="R17" s="34">
        <f t="shared" si="5"/>
        <v>1.3436499999999967</v>
      </c>
    </row>
    <row r="18" spans="1:18">
      <c r="A18">
        <v>8</v>
      </c>
      <c r="B18" t="s">
        <v>48</v>
      </c>
      <c r="C18">
        <v>850</v>
      </c>
      <c r="D18">
        <v>133</v>
      </c>
      <c r="E18" s="20">
        <v>32.314799999999998</v>
      </c>
      <c r="F18">
        <v>32.314799999999998</v>
      </c>
      <c r="G18">
        <f t="shared" si="0"/>
        <v>0</v>
      </c>
      <c r="H18" s="21">
        <f t="shared" si="1"/>
        <v>32.314799999999998</v>
      </c>
      <c r="I18" s="32">
        <v>32.322499999999998</v>
      </c>
      <c r="J18" s="32">
        <v>32.322099999999999</v>
      </c>
      <c r="K18" s="34">
        <f t="shared" si="2"/>
        <v>3.9999999999906777E-4</v>
      </c>
      <c r="L18" s="33">
        <f t="shared" si="3"/>
        <v>32.322299999999998</v>
      </c>
      <c r="M18" s="34">
        <v>32.324599999999997</v>
      </c>
      <c r="N18" s="34">
        <v>32.324100000000001</v>
      </c>
      <c r="O18" s="34">
        <f>M18-N18</f>
        <v>4.99999999995282E-4</v>
      </c>
      <c r="P18" s="33">
        <f>(M18+N18)/2</f>
        <v>32.324349999999995</v>
      </c>
      <c r="Q18" s="34">
        <f t="shared" si="4"/>
        <v>7.5000000000002842E-3</v>
      </c>
      <c r="R18" s="34">
        <f t="shared" si="5"/>
        <v>9.5499999999972829E-3</v>
      </c>
    </row>
    <row r="19" spans="1:18">
      <c r="C19">
        <v>63</v>
      </c>
      <c r="D19">
        <v>134</v>
      </c>
      <c r="E19" s="20">
        <v>29.2089</v>
      </c>
      <c r="F19">
        <v>29.208500000000001</v>
      </c>
      <c r="G19">
        <f t="shared" si="0"/>
        <v>3.9999999999906777E-4</v>
      </c>
      <c r="H19" s="21">
        <f t="shared" si="1"/>
        <v>29.2087</v>
      </c>
      <c r="I19" s="32">
        <v>30.5153</v>
      </c>
      <c r="J19" s="32">
        <v>30.514900000000001</v>
      </c>
      <c r="K19" s="34">
        <f t="shared" si="2"/>
        <v>3.9999999999906777E-4</v>
      </c>
      <c r="L19" s="33">
        <f t="shared" si="3"/>
        <v>30.5151</v>
      </c>
      <c r="M19" s="34">
        <v>30.482600000000001</v>
      </c>
      <c r="N19" s="34">
        <v>30.482199999999999</v>
      </c>
      <c r="O19" s="34">
        <f>M19-N19</f>
        <v>4.0000000000262048E-4</v>
      </c>
      <c r="P19" s="33">
        <f>(M19+N19)/2</f>
        <v>30.482399999999998</v>
      </c>
      <c r="Q19" s="34">
        <f t="shared" si="4"/>
        <v>1.3064</v>
      </c>
      <c r="R19" s="34">
        <f t="shared" si="5"/>
        <v>1.2736999999999981</v>
      </c>
    </row>
    <row r="20" spans="1:18">
      <c r="A20">
        <v>9</v>
      </c>
      <c r="B20" t="s">
        <v>49</v>
      </c>
      <c r="C20">
        <v>850</v>
      </c>
      <c r="D20">
        <v>135</v>
      </c>
      <c r="E20" s="20">
        <v>30.136600000000001</v>
      </c>
      <c r="F20">
        <v>30.136500000000002</v>
      </c>
      <c r="G20">
        <f t="shared" si="0"/>
        <v>9.9999999999766942E-5</v>
      </c>
      <c r="H20" s="21">
        <f t="shared" si="1"/>
        <v>30.13655</v>
      </c>
      <c r="I20" s="32">
        <v>30.1587</v>
      </c>
      <c r="J20" s="32">
        <v>30.159099999999999</v>
      </c>
      <c r="K20" s="34">
        <f t="shared" si="2"/>
        <v>-3.9999999999906777E-4</v>
      </c>
      <c r="L20" s="33">
        <f t="shared" si="3"/>
        <v>30.158899999999999</v>
      </c>
      <c r="M20" s="34">
        <v>30.157800000000002</v>
      </c>
      <c r="N20" s="34">
        <v>30.158000000000001</v>
      </c>
      <c r="O20" s="34">
        <f>M20-N20</f>
        <v>-1.9999999999953388E-4</v>
      </c>
      <c r="P20" s="33">
        <f>(M20+N20)/2</f>
        <v>30.157900000000001</v>
      </c>
      <c r="Q20" s="34">
        <f t="shared" si="4"/>
        <v>2.2349999999999426E-2</v>
      </c>
      <c r="R20" s="34">
        <f t="shared" si="5"/>
        <v>2.1350000000001756E-2</v>
      </c>
    </row>
    <row r="21" spans="1:18">
      <c r="C21">
        <v>63</v>
      </c>
      <c r="D21">
        <v>136</v>
      </c>
      <c r="E21" s="20">
        <v>29.2654</v>
      </c>
      <c r="F21">
        <v>29.264900000000001</v>
      </c>
      <c r="G21">
        <f t="shared" si="0"/>
        <v>4.9999999999883471E-4</v>
      </c>
      <c r="H21" s="21">
        <f t="shared" si="1"/>
        <v>29.265149999999998</v>
      </c>
      <c r="I21" s="32">
        <v>30.770800000000001</v>
      </c>
      <c r="J21" s="32">
        <v>30.770499999999998</v>
      </c>
      <c r="K21" s="34">
        <f t="shared" si="2"/>
        <v>3.0000000000285354E-4</v>
      </c>
      <c r="L21" s="33">
        <f t="shared" si="3"/>
        <v>30.77065</v>
      </c>
      <c r="M21" s="34">
        <v>30.742000000000001</v>
      </c>
      <c r="N21" s="34">
        <v>30.741599999999998</v>
      </c>
      <c r="O21" s="34">
        <f>M21-N21</f>
        <v>4.0000000000262048E-4</v>
      </c>
      <c r="P21" s="33">
        <f>(M21+N21)/2</f>
        <v>30.741799999999998</v>
      </c>
      <c r="Q21" s="34">
        <f t="shared" si="4"/>
        <v>1.5055000000000014</v>
      </c>
      <c r="R21" s="34">
        <f t="shared" si="5"/>
        <v>1.4766499999999994</v>
      </c>
    </row>
    <row r="22" spans="1:18">
      <c r="A22">
        <v>10</v>
      </c>
      <c r="B22" t="s">
        <v>50</v>
      </c>
      <c r="C22">
        <v>850</v>
      </c>
      <c r="D22">
        <v>137</v>
      </c>
      <c r="E22" s="20">
        <v>31.246400000000001</v>
      </c>
      <c r="F22">
        <v>31.246300000000002</v>
      </c>
      <c r="G22">
        <f t="shared" si="0"/>
        <v>9.9999999999766942E-5</v>
      </c>
      <c r="H22" s="21">
        <f t="shared" si="1"/>
        <v>31.24635</v>
      </c>
      <c r="I22" s="32">
        <v>31.286300000000001</v>
      </c>
      <c r="J22" s="32">
        <v>31.2867</v>
      </c>
      <c r="K22" s="34">
        <f t="shared" si="2"/>
        <v>-3.9999999999906777E-4</v>
      </c>
      <c r="L22" s="33">
        <f t="shared" si="3"/>
        <v>31.2865</v>
      </c>
      <c r="M22" s="34">
        <v>31.285399999999999</v>
      </c>
      <c r="N22" s="34">
        <v>31.2852</v>
      </c>
      <c r="O22" s="34">
        <f>M22-N22</f>
        <v>1.9999999999953388E-4</v>
      </c>
      <c r="P22" s="33">
        <f>(M22+N22)/2</f>
        <v>31.285299999999999</v>
      </c>
      <c r="Q22" s="34">
        <f t="shared" si="4"/>
        <v>4.0150000000000574E-2</v>
      </c>
      <c r="R22" s="34">
        <f t="shared" si="5"/>
        <v>3.8949999999999818E-2</v>
      </c>
    </row>
    <row r="23" spans="1:18">
      <c r="C23">
        <v>63</v>
      </c>
      <c r="D23">
        <v>138</v>
      </c>
      <c r="E23" s="20">
        <v>48.257300000000001</v>
      </c>
      <c r="F23">
        <v>48.256799999999998</v>
      </c>
      <c r="G23">
        <f t="shared" si="0"/>
        <v>5.0000000000238742E-4</v>
      </c>
      <c r="H23" s="21">
        <f t="shared" si="1"/>
        <v>48.25705</v>
      </c>
      <c r="I23" s="32">
        <v>49.999200000000002</v>
      </c>
      <c r="J23" s="32">
        <v>49.998899999999999</v>
      </c>
      <c r="K23" s="34">
        <f t="shared" si="2"/>
        <v>3.0000000000285354E-4</v>
      </c>
      <c r="L23" s="33">
        <f t="shared" si="3"/>
        <v>49.999049999999997</v>
      </c>
      <c r="M23" s="34">
        <v>49.968699999999998</v>
      </c>
      <c r="N23" s="34">
        <v>49.969000000000001</v>
      </c>
      <c r="O23" s="34">
        <f>M23-N23</f>
        <v>-3.0000000000285354E-4</v>
      </c>
      <c r="P23" s="33">
        <f>(M23+N23)/2</f>
        <v>49.968850000000003</v>
      </c>
      <c r="Q23" s="34">
        <f t="shared" si="4"/>
        <v>1.7419999999999973</v>
      </c>
      <c r="R23" s="34">
        <f t="shared" si="5"/>
        <v>1.7118000000000038</v>
      </c>
    </row>
    <row r="24" spans="1:18">
      <c r="A24">
        <v>11</v>
      </c>
      <c r="B24" t="s">
        <v>83</v>
      </c>
      <c r="C24">
        <v>850</v>
      </c>
      <c r="D24">
        <v>139</v>
      </c>
      <c r="E24" s="20">
        <v>31.210599999999999</v>
      </c>
      <c r="F24">
        <v>31.210899999999999</v>
      </c>
      <c r="G24">
        <f t="shared" si="0"/>
        <v>-2.9999999999930083E-4</v>
      </c>
      <c r="H24" s="21">
        <f t="shared" si="1"/>
        <v>31.210749999999997</v>
      </c>
      <c r="I24" s="32">
        <v>31.290600000000001</v>
      </c>
      <c r="J24" s="32">
        <v>31.290500000000002</v>
      </c>
      <c r="K24" s="34">
        <f t="shared" si="2"/>
        <v>9.9999999999766942E-5</v>
      </c>
      <c r="L24" s="33">
        <f t="shared" si="3"/>
        <v>31.290550000000003</v>
      </c>
      <c r="M24" s="34">
        <v>31.286999999999999</v>
      </c>
      <c r="N24" s="34">
        <v>31.287299999999998</v>
      </c>
      <c r="O24" s="34">
        <f>M24-N24</f>
        <v>-2.9999999999930083E-4</v>
      </c>
      <c r="P24" s="33">
        <f>(M24+N24)/2</f>
        <v>31.287149999999997</v>
      </c>
      <c r="Q24" s="34">
        <f t="shared" si="4"/>
        <v>7.9800000000005866E-2</v>
      </c>
      <c r="R24" s="34">
        <f t="shared" si="5"/>
        <v>7.6399999999999579E-2</v>
      </c>
    </row>
    <row r="25" spans="1:18">
      <c r="C25">
        <v>63</v>
      </c>
      <c r="D25">
        <v>140</v>
      </c>
      <c r="E25" s="20">
        <v>50.365400000000001</v>
      </c>
      <c r="F25">
        <v>50.365499999999997</v>
      </c>
      <c r="G25">
        <f t="shared" si="0"/>
        <v>-9.9999999996214228E-5</v>
      </c>
      <c r="H25" s="21">
        <f t="shared" si="1"/>
        <v>50.365449999999996</v>
      </c>
      <c r="I25" s="32">
        <v>53.073599999999999</v>
      </c>
      <c r="J25" s="32">
        <v>53.073799999999999</v>
      </c>
      <c r="K25" s="34">
        <f t="shared" si="2"/>
        <v>-1.9999999999953388E-4</v>
      </c>
      <c r="L25" s="33">
        <f t="shared" si="3"/>
        <v>53.073700000000002</v>
      </c>
      <c r="M25" s="34">
        <v>53.043399999999998</v>
      </c>
      <c r="N25" s="34">
        <v>53.043199999999999</v>
      </c>
      <c r="O25" s="34">
        <f>M25-N25</f>
        <v>1.9999999999953388E-4</v>
      </c>
      <c r="P25" s="33">
        <f>(M25+N25)/2</f>
        <v>53.043300000000002</v>
      </c>
      <c r="Q25" s="34">
        <f t="shared" si="4"/>
        <v>2.7082500000000067</v>
      </c>
      <c r="R25" s="34">
        <f t="shared" si="5"/>
        <v>2.6778500000000065</v>
      </c>
    </row>
    <row r="26" spans="1:18">
      <c r="A26">
        <v>12</v>
      </c>
      <c r="B26" t="s">
        <v>51</v>
      </c>
      <c r="C26">
        <v>850</v>
      </c>
      <c r="D26">
        <v>141</v>
      </c>
      <c r="E26" s="20">
        <v>31.115300000000001</v>
      </c>
      <c r="F26">
        <v>31.115400000000001</v>
      </c>
      <c r="G26">
        <f t="shared" si="0"/>
        <v>-9.9999999999766942E-5</v>
      </c>
      <c r="H26" s="21">
        <f t="shared" si="1"/>
        <v>31.115349999999999</v>
      </c>
      <c r="I26" s="32">
        <v>31.137899999999998</v>
      </c>
      <c r="J26" s="32">
        <v>31.1374</v>
      </c>
      <c r="K26" s="34">
        <f t="shared" si="2"/>
        <v>4.9999999999883471E-4</v>
      </c>
      <c r="L26" s="33">
        <f t="shared" si="3"/>
        <v>31.137650000000001</v>
      </c>
      <c r="M26" s="34">
        <v>31.135200000000001</v>
      </c>
      <c r="N26" s="34">
        <v>31.134899999999998</v>
      </c>
      <c r="O26" s="34">
        <f>M26-N26</f>
        <v>3.0000000000285354E-4</v>
      </c>
      <c r="P26" s="33">
        <f>(M26+N26)/2</f>
        <v>31.13505</v>
      </c>
      <c r="Q26" s="34">
        <f t="shared" si="4"/>
        <v>2.2300000000001319E-2</v>
      </c>
      <c r="R26" s="34">
        <f t="shared" si="5"/>
        <v>1.9700000000000273E-2</v>
      </c>
    </row>
    <row r="27" spans="1:18">
      <c r="C27">
        <v>63</v>
      </c>
      <c r="D27">
        <v>142</v>
      </c>
      <c r="E27" s="20">
        <v>50.537599999999998</v>
      </c>
      <c r="F27">
        <v>50.537700000000001</v>
      </c>
      <c r="G27">
        <f t="shared" si="0"/>
        <v>-1.0000000000331966E-4</v>
      </c>
      <c r="H27" s="21">
        <f t="shared" si="1"/>
        <v>50.537649999999999</v>
      </c>
      <c r="I27" s="32">
        <v>53.325000000000003</v>
      </c>
      <c r="J27" s="32">
        <v>53.3249</v>
      </c>
      <c r="K27" s="34">
        <f t="shared" si="2"/>
        <v>1.0000000000331966E-4</v>
      </c>
      <c r="L27" s="33">
        <f t="shared" si="3"/>
        <v>53.324950000000001</v>
      </c>
      <c r="M27" s="34">
        <v>53.283099999999997</v>
      </c>
      <c r="N27" s="34">
        <v>53.2836</v>
      </c>
      <c r="O27" s="34">
        <f>M27-N27</f>
        <v>-5.0000000000238742E-4</v>
      </c>
      <c r="P27" s="33">
        <f>(M27+N27)/2</f>
        <v>53.283349999999999</v>
      </c>
      <c r="Q27" s="34">
        <f t="shared" si="4"/>
        <v>2.7873000000000019</v>
      </c>
      <c r="R27" s="34">
        <f t="shared" si="5"/>
        <v>2.7456999999999994</v>
      </c>
    </row>
    <row r="28" spans="1:18">
      <c r="A28">
        <v>13</v>
      </c>
      <c r="B28" t="s">
        <v>52</v>
      </c>
      <c r="C28">
        <v>850</v>
      </c>
      <c r="D28">
        <v>143</v>
      </c>
      <c r="E28" s="20">
        <v>31.58</v>
      </c>
      <c r="F28">
        <v>31.579899999999999</v>
      </c>
      <c r="G28">
        <f t="shared" si="0"/>
        <v>9.9999999999766942E-5</v>
      </c>
      <c r="H28" s="21">
        <f t="shared" si="1"/>
        <v>31.579949999999997</v>
      </c>
      <c r="I28" s="32">
        <v>31.599</v>
      </c>
      <c r="J28" s="32">
        <v>31.599299999999999</v>
      </c>
      <c r="K28" s="34">
        <f t="shared" si="2"/>
        <v>-2.9999999999930083E-4</v>
      </c>
      <c r="L28" s="33">
        <f t="shared" si="3"/>
        <v>31.599150000000002</v>
      </c>
      <c r="M28" s="34">
        <v>31.597100000000001</v>
      </c>
      <c r="N28" s="34">
        <v>31.5975</v>
      </c>
      <c r="O28" s="34">
        <f>M28-N28</f>
        <v>-3.9999999999906777E-4</v>
      </c>
      <c r="P28" s="33">
        <f>(M28+N28)/2</f>
        <v>31.597300000000001</v>
      </c>
      <c r="Q28" s="34">
        <f t="shared" si="4"/>
        <v>1.9200000000004991E-2</v>
      </c>
      <c r="R28" s="34">
        <f t="shared" si="5"/>
        <v>1.7350000000003973E-2</v>
      </c>
    </row>
    <row r="29" spans="1:18">
      <c r="C29">
        <v>63</v>
      </c>
      <c r="D29">
        <v>144</v>
      </c>
      <c r="E29" s="20">
        <v>30.6997</v>
      </c>
      <c r="F29">
        <v>30.6995</v>
      </c>
      <c r="G29">
        <f t="shared" si="0"/>
        <v>1.9999999999953388E-4</v>
      </c>
      <c r="H29" s="21">
        <f t="shared" si="1"/>
        <v>30.6996</v>
      </c>
      <c r="I29" s="32">
        <v>33.578699999999998</v>
      </c>
      <c r="J29" s="32">
        <v>33.579000000000001</v>
      </c>
      <c r="K29" s="34">
        <f t="shared" si="2"/>
        <v>-3.0000000000285354E-4</v>
      </c>
      <c r="L29" s="33">
        <f t="shared" si="3"/>
        <v>33.578850000000003</v>
      </c>
      <c r="M29" s="34">
        <v>33.539099999999998</v>
      </c>
      <c r="N29" s="34">
        <v>33.539499999999997</v>
      </c>
      <c r="O29" s="34">
        <f>M29-N29</f>
        <v>-3.9999999999906777E-4</v>
      </c>
      <c r="P29" s="33">
        <f>(M29+N29)/2</f>
        <v>33.539299999999997</v>
      </c>
      <c r="Q29" s="34">
        <f t="shared" si="4"/>
        <v>2.8792500000000025</v>
      </c>
      <c r="R29" s="34">
        <f t="shared" si="5"/>
        <v>2.839699999999997</v>
      </c>
    </row>
    <row r="35" spans="2:2">
      <c r="B35" s="50" t="s">
        <v>89</v>
      </c>
    </row>
  </sheetData>
  <mergeCells count="1">
    <mergeCell ref="M1:P1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workbookViewId="0">
      <selection activeCell="A4" sqref="A4:A28"/>
    </sheetView>
  </sheetViews>
  <sheetFormatPr baseColWidth="10" defaultColWidth="8.83203125" defaultRowHeight="14" x14ac:dyDescent="0"/>
  <cols>
    <col min="1" max="1" width="12.6640625" bestFit="1" customWidth="1"/>
    <col min="4" max="4" width="16.83203125" bestFit="1" customWidth="1"/>
    <col min="5" max="5" width="13.6640625" customWidth="1"/>
    <col min="9" max="9" width="16.83203125" bestFit="1" customWidth="1"/>
    <col min="10" max="10" width="14" bestFit="1" customWidth="1"/>
    <col min="11" max="11" width="11.5" bestFit="1" customWidth="1"/>
  </cols>
  <sheetData>
    <row r="1" spans="1:11">
      <c r="A1" s="25" t="s">
        <v>29</v>
      </c>
      <c r="B1" s="25"/>
      <c r="C1" s="25"/>
      <c r="D1" s="25"/>
      <c r="E1" s="25"/>
      <c r="F1" s="23"/>
      <c r="G1" s="25"/>
      <c r="K1" t="s">
        <v>42</v>
      </c>
    </row>
    <row r="2" spans="1:11">
      <c r="A2" s="25"/>
      <c r="B2" s="25" t="s">
        <v>30</v>
      </c>
      <c r="C2" s="25" t="s">
        <v>31</v>
      </c>
      <c r="D2" s="25" t="s">
        <v>39</v>
      </c>
      <c r="E2" s="25" t="s">
        <v>40</v>
      </c>
      <c r="F2" s="25" t="s">
        <v>32</v>
      </c>
      <c r="G2" s="25" t="s">
        <v>33</v>
      </c>
      <c r="H2" s="28" t="s">
        <v>34</v>
      </c>
      <c r="I2" s="28" t="s">
        <v>37</v>
      </c>
      <c r="J2" s="28" t="s">
        <v>38</v>
      </c>
      <c r="K2" s="28"/>
    </row>
    <row r="3" spans="1:11">
      <c r="A3" s="25"/>
      <c r="B3" s="25" t="s">
        <v>35</v>
      </c>
      <c r="C3" s="25" t="s">
        <v>35</v>
      </c>
      <c r="D3" s="36" t="s">
        <v>36</v>
      </c>
      <c r="E3" s="25" t="s">
        <v>35</v>
      </c>
      <c r="F3" s="25" t="s">
        <v>35</v>
      </c>
      <c r="G3" s="25"/>
      <c r="H3" s="25"/>
      <c r="I3" s="25"/>
      <c r="J3" s="25"/>
    </row>
    <row r="4" spans="1:11">
      <c r="A4" t="s">
        <v>84</v>
      </c>
      <c r="B4">
        <f>MUD!S5-MUD!S6</f>
        <v>2.2275000000000045</v>
      </c>
      <c r="C4">
        <f>MUD!S6</f>
        <v>1.8074999999999939</v>
      </c>
      <c r="D4" t="s">
        <v>86</v>
      </c>
      <c r="E4">
        <f>SAND!Q5</f>
        <v>0.75225000000000364</v>
      </c>
      <c r="F4">
        <f>B4+C4+E4</f>
        <v>4.787250000000002</v>
      </c>
      <c r="G4" s="37">
        <f>(C4/F4)*100</f>
        <v>37.756540811530485</v>
      </c>
      <c r="H4" s="37">
        <f>(B4/F4)*100</f>
        <v>46.52984490051707</v>
      </c>
      <c r="I4" s="37" t="s">
        <v>86</v>
      </c>
      <c r="J4" s="37">
        <f>(E4/F4)*100</f>
        <v>15.713614287952444</v>
      </c>
    </row>
    <row r="5" spans="1:11">
      <c r="G5" s="37"/>
      <c r="H5" s="37"/>
      <c r="I5" s="37"/>
      <c r="J5" s="37"/>
    </row>
    <row r="6" spans="1:11">
      <c r="A6" t="s">
        <v>43</v>
      </c>
      <c r="B6">
        <f>MUD!S7-MUD!S8</f>
        <v>2.5599999999999898</v>
      </c>
      <c r="C6">
        <f>MUD!S8</f>
        <v>2.2624999999999993</v>
      </c>
      <c r="D6">
        <f>SAND!Q6</f>
        <v>1.1650000000003047E-2</v>
      </c>
      <c r="E6">
        <f>SAND!Q7</f>
        <v>1.1376999999999953</v>
      </c>
      <c r="F6">
        <f t="shared" ref="F6:F28" si="0">B6+C6+D6+E6</f>
        <v>5.9718499999999874</v>
      </c>
      <c r="G6" s="37">
        <f t="shared" ref="G6:G28" si="1">(C6/F6)*100</f>
        <v>37.88608220233268</v>
      </c>
      <c r="H6" s="37">
        <f t="shared" ref="H6:H28" si="2">(B6/F6)*100</f>
        <v>42.867788038882345</v>
      </c>
      <c r="I6" s="37">
        <f t="shared" ref="I6:I28" si="3">(D6/F6)*100</f>
        <v>0.19508192603637184</v>
      </c>
      <c r="J6" s="37">
        <f t="shared" ref="J6:J28" si="4">(E6/F6)*100</f>
        <v>19.051047832748608</v>
      </c>
    </row>
    <row r="7" spans="1:11">
      <c r="G7" s="37"/>
      <c r="H7" s="37"/>
      <c r="I7" s="37"/>
      <c r="J7" s="37"/>
    </row>
    <row r="8" spans="1:11">
      <c r="A8" t="s">
        <v>85</v>
      </c>
      <c r="B8">
        <f>MUD!S9-MUD!S10</f>
        <v>2.0274999999999928</v>
      </c>
      <c r="C8">
        <f>MUD!S10</f>
        <v>2.0824999999999969</v>
      </c>
      <c r="D8">
        <f>SAND!Q8</f>
        <v>1.4999999999787406E-4</v>
      </c>
      <c r="E8">
        <f>SAND!Q9</f>
        <v>0.93244999999999933</v>
      </c>
      <c r="F8">
        <f t="shared" si="0"/>
        <v>5.0425999999999869</v>
      </c>
      <c r="G8" s="37">
        <f t="shared" si="1"/>
        <v>41.298139848490905</v>
      </c>
      <c r="H8" s="37">
        <f t="shared" si="2"/>
        <v>40.207432673620715</v>
      </c>
      <c r="I8" s="37">
        <f t="shared" si="3"/>
        <v>2.9746559314217753E-3</v>
      </c>
      <c r="J8" s="37">
        <f t="shared" si="4"/>
        <v>18.491452821956962</v>
      </c>
    </row>
    <row r="9" spans="1:11">
      <c r="G9" s="37"/>
      <c r="H9" s="37"/>
      <c r="I9" s="37"/>
      <c r="J9" s="37"/>
    </row>
    <row r="10" spans="1:11">
      <c r="A10" t="s">
        <v>44</v>
      </c>
      <c r="B10">
        <f>MUD!S11-MUD!S12</f>
        <v>1.8899999999999917</v>
      </c>
      <c r="C10">
        <f>MUD!S12</f>
        <v>1.9149999999999987</v>
      </c>
      <c r="D10">
        <f>SAND!Q10</f>
        <v>7.7949999999997743E-2</v>
      </c>
      <c r="E10">
        <f>SAND!Q11</f>
        <v>1.4578999999999986</v>
      </c>
      <c r="F10">
        <f t="shared" si="0"/>
        <v>5.3408499999999872</v>
      </c>
      <c r="G10" s="37">
        <f t="shared" si="1"/>
        <v>35.855715850473302</v>
      </c>
      <c r="H10" s="37">
        <f t="shared" si="2"/>
        <v>35.387625565218947</v>
      </c>
      <c r="I10" s="37">
        <f t="shared" si="3"/>
        <v>1.4595055094226186</v>
      </c>
      <c r="J10" s="37">
        <f t="shared" si="4"/>
        <v>27.297153074885124</v>
      </c>
    </row>
    <row r="11" spans="1:11">
      <c r="G11" s="37"/>
      <c r="H11" s="37"/>
      <c r="I11" s="37"/>
      <c r="J11" s="37"/>
    </row>
    <row r="12" spans="1:11">
      <c r="A12" t="s">
        <v>45</v>
      </c>
      <c r="B12">
        <f>MUD!S13-MUD!S14</f>
        <v>1.8550000000000009</v>
      </c>
      <c r="C12">
        <f>MUD!S14</f>
        <v>1.9249999999999976</v>
      </c>
      <c r="D12">
        <f>SAND!Q12</f>
        <v>5.7499999999990337E-3</v>
      </c>
      <c r="E12">
        <f>SAND!Q13</f>
        <v>1.9367000000000019</v>
      </c>
      <c r="F12">
        <f t="shared" si="0"/>
        <v>5.7224499999999994</v>
      </c>
      <c r="G12" s="37">
        <f t="shared" si="1"/>
        <v>33.639437653452589</v>
      </c>
      <c r="H12" s="37">
        <f t="shared" si="2"/>
        <v>32.416185375145275</v>
      </c>
      <c r="I12" s="37">
        <f t="shared" si="3"/>
        <v>0.1004814371466598</v>
      </c>
      <c r="J12" s="37">
        <f t="shared" si="4"/>
        <v>33.843895534255466</v>
      </c>
    </row>
    <row r="13" spans="1:11">
      <c r="G13" s="37"/>
      <c r="H13" s="37"/>
      <c r="I13" s="37"/>
      <c r="J13" s="37"/>
    </row>
    <row r="14" spans="1:11">
      <c r="A14" t="s">
        <v>46</v>
      </c>
      <c r="B14">
        <f>MUD!S15-MUD!S16</f>
        <v>1.7999999999999958</v>
      </c>
      <c r="C14">
        <f>MUD!S16</f>
        <v>2.0199999999999982</v>
      </c>
      <c r="D14">
        <f>SAND!Q14</f>
        <v>9.8500000000036891E-3</v>
      </c>
      <c r="E14">
        <f>SAND!Q15</f>
        <v>1.4547999999999988</v>
      </c>
      <c r="F14">
        <f t="shared" si="0"/>
        <v>5.2846499999999965</v>
      </c>
      <c r="G14" s="37">
        <f t="shared" si="1"/>
        <v>38.223912652682763</v>
      </c>
      <c r="H14" s="37">
        <f t="shared" si="2"/>
        <v>34.06091226476677</v>
      </c>
      <c r="I14" s="37">
        <f t="shared" si="3"/>
        <v>0.18638888100448839</v>
      </c>
      <c r="J14" s="37">
        <f t="shared" si="4"/>
        <v>27.52878620154598</v>
      </c>
    </row>
    <row r="15" spans="1:11">
      <c r="G15" s="37"/>
      <c r="H15" s="37"/>
      <c r="I15" s="37"/>
      <c r="J15" s="37"/>
    </row>
    <row r="16" spans="1:11">
      <c r="A16" t="s">
        <v>47</v>
      </c>
      <c r="B16">
        <f>MUD!S17-MUD!S18</f>
        <v>2.1725000000000048</v>
      </c>
      <c r="C16">
        <f>MUD!S18</f>
        <v>2.1099999999999994</v>
      </c>
      <c r="D16">
        <f>SAND!Q16</f>
        <v>1.9449999999999079E-2</v>
      </c>
      <c r="E16">
        <f>SAND!Q17</f>
        <v>1.3754999999999988</v>
      </c>
      <c r="F16">
        <f t="shared" si="0"/>
        <v>5.6774500000000021</v>
      </c>
      <c r="G16" s="37">
        <f t="shared" si="1"/>
        <v>37.164572123048174</v>
      </c>
      <c r="H16" s="37">
        <f t="shared" si="2"/>
        <v>38.265418453707277</v>
      </c>
      <c r="I16" s="37">
        <f t="shared" si="3"/>
        <v>0.34258337810106776</v>
      </c>
      <c r="J16" s="37">
        <f t="shared" si="4"/>
        <v>24.227426045143478</v>
      </c>
    </row>
    <row r="17" spans="1:10">
      <c r="G17" s="37"/>
      <c r="H17" s="37"/>
      <c r="I17" s="37"/>
      <c r="J17" s="37"/>
    </row>
    <row r="18" spans="1:10">
      <c r="A18" t="s">
        <v>48</v>
      </c>
      <c r="B18">
        <f>MUD!S19-MUD!S20</f>
        <v>2.1274999999999986</v>
      </c>
      <c r="C18">
        <f>MUD!S20</f>
        <v>2.137500000000002</v>
      </c>
      <c r="D18">
        <f>SAND!Q18</f>
        <v>7.5000000000002842E-3</v>
      </c>
      <c r="E18">
        <f>SAND!Q19</f>
        <v>1.3064</v>
      </c>
      <c r="F18">
        <f t="shared" si="0"/>
        <v>5.5789000000000009</v>
      </c>
      <c r="G18" s="37">
        <f t="shared" si="1"/>
        <v>38.314004552868873</v>
      </c>
      <c r="H18" s="37">
        <f t="shared" si="2"/>
        <v>38.134757747943112</v>
      </c>
      <c r="I18" s="37">
        <f t="shared" si="3"/>
        <v>0.13443510369428172</v>
      </c>
      <c r="J18" s="37">
        <f t="shared" si="4"/>
        <v>23.416802595493731</v>
      </c>
    </row>
    <row r="19" spans="1:10">
      <c r="G19" s="37"/>
      <c r="H19" s="37"/>
      <c r="I19" s="37"/>
      <c r="J19" s="37"/>
    </row>
    <row r="20" spans="1:10">
      <c r="A20" t="s">
        <v>49</v>
      </c>
      <c r="B20">
        <f>MUD!S21-MUD!S22</f>
        <v>1.9849999999999923</v>
      </c>
      <c r="C20">
        <f>MUD!S22</f>
        <v>2.0099999999999993</v>
      </c>
      <c r="D20">
        <f>SAND!Q20</f>
        <v>2.2349999999999426E-2</v>
      </c>
      <c r="E20">
        <f>SAND!Q21</f>
        <v>1.5055000000000014</v>
      </c>
      <c r="F20">
        <f t="shared" si="0"/>
        <v>5.5228499999999929</v>
      </c>
      <c r="G20" s="37">
        <f t="shared" si="1"/>
        <v>36.394252967218051</v>
      </c>
      <c r="H20" s="37">
        <f t="shared" si="2"/>
        <v>35.941588129317196</v>
      </c>
      <c r="I20" s="37">
        <f t="shared" si="3"/>
        <v>0.40468236508323524</v>
      </c>
      <c r="J20" s="37">
        <f t="shared" si="4"/>
        <v>27.259476538381509</v>
      </c>
    </row>
    <row r="21" spans="1:10">
      <c r="G21" s="37"/>
      <c r="H21" s="37"/>
      <c r="I21" s="37"/>
      <c r="J21" s="37"/>
    </row>
    <row r="22" spans="1:10">
      <c r="A22" t="s">
        <v>50</v>
      </c>
      <c r="B22">
        <f>MUD!S23-MUD!S24</f>
        <v>2.2024999999999904</v>
      </c>
      <c r="C22">
        <f>MUD!S24</f>
        <v>2.1450000000000009</v>
      </c>
      <c r="D22">
        <f>SAND!Q22</f>
        <v>4.0150000000000574E-2</v>
      </c>
      <c r="E22">
        <f>SAND!Q23</f>
        <v>1.7419999999999973</v>
      </c>
      <c r="F22">
        <f t="shared" si="0"/>
        <v>6.1296499999999892</v>
      </c>
      <c r="G22" s="37">
        <f t="shared" si="1"/>
        <v>34.99384141019479</v>
      </c>
      <c r="H22" s="37">
        <f t="shared" si="2"/>
        <v>35.931904758020352</v>
      </c>
      <c r="I22" s="37">
        <f t="shared" si="3"/>
        <v>0.65501292896006535</v>
      </c>
      <c r="J22" s="37">
        <f t="shared" si="4"/>
        <v>28.4192409028248</v>
      </c>
    </row>
    <row r="23" spans="1:10">
      <c r="G23" s="37"/>
      <c r="H23" s="37"/>
      <c r="I23" s="37"/>
      <c r="J23" s="37"/>
    </row>
    <row r="24" spans="1:10">
      <c r="A24" t="s">
        <v>83</v>
      </c>
      <c r="B24">
        <f>MUD!S25-MUD!S26</f>
        <v>2.4925000000000033</v>
      </c>
      <c r="C24">
        <f>MUD!S26</f>
        <v>2.3399999999999963</v>
      </c>
      <c r="D24">
        <f>SAND!Q24</f>
        <v>7.9800000000005866E-2</v>
      </c>
      <c r="E24">
        <f>SAND!Q25</f>
        <v>2.7082500000000067</v>
      </c>
      <c r="F24">
        <f t="shared" si="0"/>
        <v>7.6205500000000121</v>
      </c>
      <c r="G24" s="37">
        <f t="shared" si="1"/>
        <v>30.706445072862099</v>
      </c>
      <c r="H24" s="37">
        <f t="shared" si="2"/>
        <v>32.707612967567954</v>
      </c>
      <c r="I24" s="37">
        <f t="shared" si="3"/>
        <v>1.047168511459222</v>
      </c>
      <c r="J24" s="37">
        <f t="shared" si="4"/>
        <v>35.538773448110732</v>
      </c>
    </row>
    <row r="25" spans="1:10">
      <c r="G25" s="37"/>
      <c r="H25" s="37"/>
      <c r="I25" s="37"/>
      <c r="J25" s="37"/>
    </row>
    <row r="26" spans="1:10">
      <c r="A26" t="s">
        <v>51</v>
      </c>
      <c r="B26">
        <f>MUD!S27-MUD!S28</f>
        <v>3.119999999999989</v>
      </c>
      <c r="C26">
        <f>MUD!S28</f>
        <v>2.5950000000000126</v>
      </c>
      <c r="D26">
        <f>SAND!Q26</f>
        <v>2.2300000000001319E-2</v>
      </c>
      <c r="E26">
        <f>SAND!Q27</f>
        <v>2.7873000000000019</v>
      </c>
      <c r="F26">
        <f t="shared" si="0"/>
        <v>8.5246000000000048</v>
      </c>
      <c r="G26" s="37">
        <f t="shared" si="1"/>
        <v>30.441311029256635</v>
      </c>
      <c r="H26" s="37">
        <f t="shared" si="2"/>
        <v>36.599957769279342</v>
      </c>
      <c r="I26" s="37">
        <f t="shared" si="3"/>
        <v>0.26159585200480151</v>
      </c>
      <c r="J26" s="37">
        <f t="shared" si="4"/>
        <v>32.697135349459217</v>
      </c>
    </row>
    <row r="27" spans="1:10">
      <c r="G27" s="37"/>
      <c r="H27" s="37"/>
      <c r="I27" s="37"/>
      <c r="J27" s="37"/>
    </row>
    <row r="28" spans="1:10">
      <c r="A28" t="s">
        <v>52</v>
      </c>
      <c r="B28">
        <f>MUD!S29-MUD!S30</f>
        <v>2.7075000000000018</v>
      </c>
      <c r="C28">
        <f>MUD!S30</f>
        <v>2.3374999999999964</v>
      </c>
      <c r="D28">
        <f>SAND!Q28</f>
        <v>1.9200000000004991E-2</v>
      </c>
      <c r="E28">
        <f>SAND!Q29</f>
        <v>2.8792500000000025</v>
      </c>
      <c r="F28">
        <f t="shared" si="0"/>
        <v>7.9434500000000057</v>
      </c>
      <c r="G28" s="37">
        <f t="shared" si="1"/>
        <v>29.426760412666976</v>
      </c>
      <c r="H28" s="37">
        <f t="shared" si="2"/>
        <v>34.084686125046417</v>
      </c>
      <c r="I28" s="37">
        <f t="shared" si="3"/>
        <v>0.24170857750731709</v>
      </c>
      <c r="J28" s="37">
        <f t="shared" si="4"/>
        <v>36.246844884779286</v>
      </c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workbookViewId="0">
      <selection activeCell="B25" sqref="B25"/>
    </sheetView>
  </sheetViews>
  <sheetFormatPr baseColWidth="10" defaultRowHeight="14" x14ac:dyDescent="0"/>
  <cols>
    <col min="1" max="1" width="10.83203125" style="21"/>
    <col min="9" max="9" width="10.83203125" style="20"/>
  </cols>
  <sheetData>
    <row r="1" spans="1:13" ht="15">
      <c r="A1" s="53" t="s">
        <v>93</v>
      </c>
      <c r="B1" s="54"/>
      <c r="C1" s="55"/>
      <c r="D1" s="55"/>
      <c r="E1" s="55"/>
      <c r="F1" s="55"/>
      <c r="G1" s="55"/>
      <c r="H1" s="54"/>
      <c r="I1" s="59"/>
      <c r="J1" s="55"/>
      <c r="K1" s="55"/>
      <c r="L1" s="55"/>
      <c r="M1" s="55"/>
    </row>
    <row r="2" spans="1:13" ht="15">
      <c r="A2" s="53"/>
      <c r="B2" s="54"/>
      <c r="C2" s="55"/>
      <c r="D2" s="55"/>
      <c r="E2" s="55"/>
      <c r="F2" s="55"/>
      <c r="G2" s="55"/>
      <c r="H2" s="54"/>
      <c r="I2" s="59"/>
      <c r="J2" s="55"/>
      <c r="K2" s="55"/>
      <c r="L2" s="55"/>
      <c r="M2" s="55"/>
    </row>
    <row r="3" spans="1:13" ht="15">
      <c r="A3" s="53"/>
      <c r="B3" s="56" t="s">
        <v>94</v>
      </c>
      <c r="C3" s="57"/>
      <c r="D3" s="57"/>
      <c r="E3" s="57"/>
      <c r="F3" s="57"/>
      <c r="G3" s="57"/>
      <c r="H3" s="58"/>
      <c r="I3" s="56" t="s">
        <v>95</v>
      </c>
      <c r="J3" s="57"/>
      <c r="K3" s="57"/>
      <c r="L3" s="57"/>
      <c r="M3" s="57"/>
    </row>
    <row r="4" spans="1:13" ht="15">
      <c r="A4" s="53"/>
      <c r="B4" s="54" t="s">
        <v>30</v>
      </c>
      <c r="C4" s="55" t="s">
        <v>31</v>
      </c>
      <c r="D4" s="55" t="s">
        <v>39</v>
      </c>
      <c r="E4" s="55" t="s">
        <v>40</v>
      </c>
      <c r="F4" s="55" t="s">
        <v>96</v>
      </c>
      <c r="G4" s="55" t="s">
        <v>97</v>
      </c>
      <c r="H4" s="54" t="s">
        <v>98</v>
      </c>
      <c r="I4" s="59" t="s">
        <v>33</v>
      </c>
      <c r="J4" s="55" t="s">
        <v>34</v>
      </c>
      <c r="K4" s="55" t="s">
        <v>37</v>
      </c>
      <c r="L4" s="55" t="s">
        <v>38</v>
      </c>
      <c r="M4" s="55" t="s">
        <v>99</v>
      </c>
    </row>
    <row r="5" spans="1:13">
      <c r="A5" s="21" t="s">
        <v>84</v>
      </c>
      <c r="B5">
        <f>MUD!R5-MUD!R6</f>
        <v>2.244999999999997</v>
      </c>
      <c r="C5">
        <f>MUD!R6</f>
        <v>2.0950000000000011</v>
      </c>
      <c r="D5" s="50">
        <v>0</v>
      </c>
      <c r="E5" s="60">
        <f>SAND!Q5</f>
        <v>0.75225000000000364</v>
      </c>
      <c r="F5">
        <f>B5+C5</f>
        <v>4.3399999999999981</v>
      </c>
      <c r="G5">
        <f>E5</f>
        <v>0.75225000000000364</v>
      </c>
      <c r="H5">
        <f>B5+C5+D5+E5</f>
        <v>5.0922500000000017</v>
      </c>
      <c r="I5" s="20">
        <f>(C5/H5)*100</f>
        <v>41.140949482056072</v>
      </c>
      <c r="J5">
        <f>(B5/H5)*100</f>
        <v>44.08660218960177</v>
      </c>
      <c r="K5">
        <f>(D5/H5)*100</f>
        <v>0</v>
      </c>
      <c r="L5">
        <f>(E5/H5)*100</f>
        <v>14.772448328342156</v>
      </c>
      <c r="M5">
        <f>(F5/H5)*100</f>
        <v>85.227551671657835</v>
      </c>
    </row>
    <row r="6" spans="1:13">
      <c r="A6" s="21" t="s">
        <v>43</v>
      </c>
      <c r="B6">
        <f>MUD!R7-MUD!R8</f>
        <v>2.6524999999999852</v>
      </c>
      <c r="C6">
        <f>MUD!R8</f>
        <v>2.5850000000000137</v>
      </c>
      <c r="D6">
        <f>SAND!Q6</f>
        <v>1.1650000000003047E-2</v>
      </c>
      <c r="E6">
        <f>SAND!Q7</f>
        <v>1.1376999999999953</v>
      </c>
      <c r="F6">
        <f t="shared" ref="F6:F17" si="0">B6+C6</f>
        <v>5.2374999999999989</v>
      </c>
      <c r="G6">
        <f t="shared" ref="G6:G17" si="1">E6</f>
        <v>1.1376999999999953</v>
      </c>
      <c r="H6">
        <f t="shared" ref="H6:H17" si="2">B6+C6+D6+E6</f>
        <v>6.3868499999999973</v>
      </c>
      <c r="I6" s="20">
        <f t="shared" ref="I6:I18" si="3">(C6/H6)*100</f>
        <v>40.473785982135404</v>
      </c>
      <c r="J6">
        <f t="shared" ref="J6:J18" si="4">(B6/H6)*100</f>
        <v>41.530644997142353</v>
      </c>
      <c r="K6">
        <f t="shared" ref="K6:K19" si="5">(D6/H6)*100</f>
        <v>0.18240603740502834</v>
      </c>
      <c r="L6">
        <f t="shared" ref="L6:L17" si="6">(E6/H6)*100</f>
        <v>17.81316298331722</v>
      </c>
      <c r="M6">
        <f t="shared" ref="M6:M17" si="7">(F6/H6)*100</f>
        <v>82.004430979277757</v>
      </c>
    </row>
    <row r="7" spans="1:13">
      <c r="A7" s="21" t="s">
        <v>85</v>
      </c>
      <c r="B7">
        <f>MUD!R9-MUD!R10</f>
        <v>2.092499999999986</v>
      </c>
      <c r="C7">
        <f>MUD!R10</f>
        <v>2.412500000000005</v>
      </c>
      <c r="D7">
        <f>SAND!Q8</f>
        <v>1.4999999999787406E-4</v>
      </c>
      <c r="E7">
        <f>SAND!Q9</f>
        <v>0.93244999999999933</v>
      </c>
      <c r="F7">
        <f t="shared" si="0"/>
        <v>4.504999999999991</v>
      </c>
      <c r="G7">
        <f t="shared" si="1"/>
        <v>0.93244999999999933</v>
      </c>
      <c r="H7">
        <f t="shared" si="2"/>
        <v>5.4375999999999882</v>
      </c>
      <c r="I7" s="20">
        <f t="shared" si="3"/>
        <v>44.367000147123917</v>
      </c>
      <c r="J7">
        <f t="shared" si="4"/>
        <v>38.48205090481077</v>
      </c>
      <c r="K7">
        <f t="shared" si="5"/>
        <v>2.7585699572950269E-3</v>
      </c>
      <c r="L7">
        <f t="shared" si="6"/>
        <v>17.148190378108012</v>
      </c>
      <c r="M7">
        <f t="shared" si="7"/>
        <v>82.849051051934694</v>
      </c>
    </row>
    <row r="8" spans="1:13">
      <c r="A8" s="21" t="s">
        <v>44</v>
      </c>
      <c r="B8">
        <f>MUD!R11-MUD!R12</f>
        <v>1.9325000000000032</v>
      </c>
      <c r="C8">
        <f>MUD!R12</f>
        <v>2.2099999999999995</v>
      </c>
      <c r="D8">
        <f>SAND!Q10</f>
        <v>7.7949999999997743E-2</v>
      </c>
      <c r="E8">
        <f>SAND!Q11</f>
        <v>1.4578999999999986</v>
      </c>
      <c r="F8">
        <f t="shared" si="0"/>
        <v>4.1425000000000027</v>
      </c>
      <c r="G8">
        <f t="shared" si="1"/>
        <v>1.4578999999999986</v>
      </c>
      <c r="H8">
        <f t="shared" si="2"/>
        <v>5.6783499999999991</v>
      </c>
      <c r="I8" s="20">
        <f t="shared" si="3"/>
        <v>38.919756619440506</v>
      </c>
      <c r="J8">
        <f t="shared" si="4"/>
        <v>34.032773605008558</v>
      </c>
      <c r="K8">
        <f t="shared" si="5"/>
        <v>1.3727579314413123</v>
      </c>
      <c r="L8">
        <f t="shared" si="6"/>
        <v>25.674711844109627</v>
      </c>
      <c r="M8">
        <f t="shared" si="7"/>
        <v>72.952530224449063</v>
      </c>
    </row>
    <row r="9" spans="1:13">
      <c r="A9" s="21" t="s">
        <v>45</v>
      </c>
      <c r="B9">
        <f>MUD!R13-MUD!R14</f>
        <v>1.9900000000000087</v>
      </c>
      <c r="C9">
        <f>MUD!R14</f>
        <v>2.2524999999999893</v>
      </c>
      <c r="D9">
        <f>SAND!Q12</f>
        <v>5.7499999999990337E-3</v>
      </c>
      <c r="E9">
        <f>SAND!Q13</f>
        <v>1.9367000000000019</v>
      </c>
      <c r="F9">
        <f t="shared" si="0"/>
        <v>4.2424999999999979</v>
      </c>
      <c r="G9">
        <f t="shared" si="1"/>
        <v>1.9367000000000019</v>
      </c>
      <c r="H9">
        <f t="shared" si="2"/>
        <v>6.1849499999999988</v>
      </c>
      <c r="I9" s="20">
        <f t="shared" si="3"/>
        <v>36.419049466850815</v>
      </c>
      <c r="J9">
        <f t="shared" si="4"/>
        <v>32.174876110558841</v>
      </c>
      <c r="K9">
        <f t="shared" si="5"/>
        <v>9.2967606852101231E-2</v>
      </c>
      <c r="L9">
        <f t="shared" si="6"/>
        <v>31.313106815738241</v>
      </c>
      <c r="M9">
        <f t="shared" si="7"/>
        <v>68.593925577409664</v>
      </c>
    </row>
    <row r="10" spans="1:13">
      <c r="A10" s="21" t="s">
        <v>46</v>
      </c>
      <c r="B10">
        <f>MUD!R15-MUD!R16</f>
        <v>1.8600000000000008</v>
      </c>
      <c r="C10">
        <f>MUD!R16</f>
        <v>2.3349999999999969</v>
      </c>
      <c r="D10">
        <f>SAND!Q14</f>
        <v>9.8500000000036891E-3</v>
      </c>
      <c r="E10">
        <f>SAND!Q15</f>
        <v>1.4547999999999988</v>
      </c>
      <c r="F10">
        <f t="shared" si="0"/>
        <v>4.1949999999999976</v>
      </c>
      <c r="G10">
        <f t="shared" si="1"/>
        <v>1.4547999999999988</v>
      </c>
      <c r="H10">
        <f t="shared" si="2"/>
        <v>5.6596500000000001</v>
      </c>
      <c r="I10" s="20">
        <f t="shared" si="3"/>
        <v>41.256968187078655</v>
      </c>
      <c r="J10">
        <f t="shared" si="4"/>
        <v>32.864223052662275</v>
      </c>
      <c r="K10">
        <f t="shared" si="5"/>
        <v>0.17403903068217449</v>
      </c>
      <c r="L10">
        <f t="shared" si="6"/>
        <v>25.704769729576892</v>
      </c>
      <c r="M10">
        <f t="shared" si="7"/>
        <v>74.121191239740938</v>
      </c>
    </row>
    <row r="11" spans="1:13">
      <c r="A11" s="21" t="s">
        <v>47</v>
      </c>
      <c r="B11">
        <f>MUD!R17-MUD!R18</f>
        <v>2.1849999999999978</v>
      </c>
      <c r="C11">
        <f>MUD!R18</f>
        <v>2.4700000000000042</v>
      </c>
      <c r="D11">
        <f>SAND!Q16</f>
        <v>1.9449999999999079E-2</v>
      </c>
      <c r="E11">
        <f>SAND!Q17</f>
        <v>1.3754999999999988</v>
      </c>
      <c r="F11">
        <f t="shared" si="0"/>
        <v>4.655000000000002</v>
      </c>
      <c r="G11">
        <f t="shared" si="1"/>
        <v>1.3754999999999988</v>
      </c>
      <c r="H11">
        <f t="shared" si="2"/>
        <v>6.0499499999999999</v>
      </c>
      <c r="I11" s="20">
        <f t="shared" si="3"/>
        <v>40.826783692427284</v>
      </c>
      <c r="J11">
        <f t="shared" si="4"/>
        <v>36.116000958685575</v>
      </c>
      <c r="K11">
        <f t="shared" si="5"/>
        <v>0.32149026025006949</v>
      </c>
      <c r="L11">
        <f t="shared" si="6"/>
        <v>22.735725088637075</v>
      </c>
      <c r="M11">
        <f t="shared" si="7"/>
        <v>76.942784651112845</v>
      </c>
    </row>
    <row r="12" spans="1:13">
      <c r="A12" s="21" t="s">
        <v>48</v>
      </c>
      <c r="B12">
        <f>MUD!R19-MUD!R20</f>
        <v>2.1949999999999856</v>
      </c>
      <c r="C12">
        <f>MUD!R20</f>
        <v>2.4550000000000058</v>
      </c>
      <c r="D12">
        <f>SAND!Q18</f>
        <v>7.5000000000002842E-3</v>
      </c>
      <c r="E12">
        <f>SAND!Q19</f>
        <v>1.3064</v>
      </c>
      <c r="F12">
        <f t="shared" si="0"/>
        <v>4.6499999999999915</v>
      </c>
      <c r="G12">
        <f t="shared" si="1"/>
        <v>1.3064</v>
      </c>
      <c r="H12">
        <f t="shared" si="2"/>
        <v>5.9638999999999918</v>
      </c>
      <c r="I12" s="20">
        <f t="shared" si="3"/>
        <v>41.164338771609337</v>
      </c>
      <c r="J12">
        <f t="shared" si="4"/>
        <v>36.804775398648346</v>
      </c>
      <c r="K12">
        <f t="shared" si="5"/>
        <v>0.12575663575848514</v>
      </c>
      <c r="L12">
        <f t="shared" si="6"/>
        <v>21.905129193983832</v>
      </c>
      <c r="M12">
        <f t="shared" si="7"/>
        <v>77.969114170257683</v>
      </c>
    </row>
    <row r="13" spans="1:13">
      <c r="A13" s="21" t="s">
        <v>49</v>
      </c>
      <c r="B13">
        <f>MUD!R21-MUD!R22</f>
        <v>2.0150000000000108</v>
      </c>
      <c r="C13">
        <f>MUD!R22</f>
        <v>2.337499999999991</v>
      </c>
      <c r="D13">
        <f>SAND!Q20</f>
        <v>2.2349999999999426E-2</v>
      </c>
      <c r="E13">
        <f>SAND!Q21</f>
        <v>1.5055000000000014</v>
      </c>
      <c r="F13">
        <f t="shared" si="0"/>
        <v>4.3525000000000018</v>
      </c>
      <c r="G13">
        <f t="shared" si="1"/>
        <v>1.5055000000000014</v>
      </c>
      <c r="H13">
        <f t="shared" si="2"/>
        <v>5.8803500000000026</v>
      </c>
      <c r="I13" s="20">
        <f t="shared" si="3"/>
        <v>39.751035227494789</v>
      </c>
      <c r="J13">
        <f t="shared" si="4"/>
        <v>34.266667800386195</v>
      </c>
      <c r="K13">
        <f t="shared" si="5"/>
        <v>0.38007941704149273</v>
      </c>
      <c r="L13">
        <f t="shared" si="6"/>
        <v>25.602217555077516</v>
      </c>
      <c r="M13">
        <f t="shared" si="7"/>
        <v>74.017703027880984</v>
      </c>
    </row>
    <row r="14" spans="1:13">
      <c r="A14" s="21" t="s">
        <v>50</v>
      </c>
      <c r="B14">
        <f>MUD!R23-MUD!R24</f>
        <v>2.1474999999999858</v>
      </c>
      <c r="C14">
        <f>MUD!R24</f>
        <v>2.5550000000000113</v>
      </c>
      <c r="D14">
        <f>SAND!Q22</f>
        <v>4.0150000000000574E-2</v>
      </c>
      <c r="E14">
        <f>SAND!Q23</f>
        <v>1.7419999999999973</v>
      </c>
      <c r="F14">
        <f t="shared" si="0"/>
        <v>4.702499999999997</v>
      </c>
      <c r="G14">
        <f t="shared" si="1"/>
        <v>1.7419999999999973</v>
      </c>
      <c r="H14">
        <f t="shared" si="2"/>
        <v>6.4846499999999949</v>
      </c>
      <c r="I14" s="20">
        <f t="shared" si="3"/>
        <v>39.400738667468765</v>
      </c>
      <c r="J14">
        <f t="shared" si="4"/>
        <v>33.11666782324393</v>
      </c>
      <c r="K14">
        <f t="shared" si="5"/>
        <v>0.6191544647745153</v>
      </c>
      <c r="L14">
        <f t="shared" si="6"/>
        <v>26.863439044512795</v>
      </c>
      <c r="M14">
        <f t="shared" si="7"/>
        <v>72.517406490712702</v>
      </c>
    </row>
    <row r="15" spans="1:13">
      <c r="A15" s="21" t="s">
        <v>83</v>
      </c>
      <c r="B15">
        <f>MUD!R25-MUD!R26</f>
        <v>2.5700000000000003</v>
      </c>
      <c r="C15">
        <f>MUD!R26</f>
        <v>2.644999999999996</v>
      </c>
      <c r="D15">
        <f>SAND!Q24</f>
        <v>7.9800000000005866E-2</v>
      </c>
      <c r="E15">
        <f>SAND!Q25</f>
        <v>2.7082500000000067</v>
      </c>
      <c r="F15">
        <f t="shared" si="0"/>
        <v>5.2149999999999963</v>
      </c>
      <c r="G15">
        <f t="shared" si="1"/>
        <v>2.7082500000000067</v>
      </c>
      <c r="H15">
        <f t="shared" si="2"/>
        <v>8.0030500000000089</v>
      </c>
      <c r="I15" s="20">
        <f t="shared" si="3"/>
        <v>33.049899725729482</v>
      </c>
      <c r="J15">
        <f t="shared" si="4"/>
        <v>32.112757011389377</v>
      </c>
      <c r="K15">
        <f t="shared" si="5"/>
        <v>0.99711984805800014</v>
      </c>
      <c r="L15">
        <f t="shared" si="6"/>
        <v>33.840223414823143</v>
      </c>
      <c r="M15">
        <f t="shared" si="7"/>
        <v>65.162656737118851</v>
      </c>
    </row>
    <row r="16" spans="1:13">
      <c r="A16" s="21" t="s">
        <v>51</v>
      </c>
      <c r="B16">
        <f>MUD!R27-MUD!R28</f>
        <v>3.1074999999999959</v>
      </c>
      <c r="C16">
        <f>MUD!R28</f>
        <v>3.095000000000002</v>
      </c>
      <c r="D16">
        <f>SAND!Q26</f>
        <v>2.2300000000001319E-2</v>
      </c>
      <c r="E16">
        <f>SAND!Q27</f>
        <v>2.7873000000000019</v>
      </c>
      <c r="F16">
        <f t="shared" si="0"/>
        <v>6.2024999999999979</v>
      </c>
      <c r="G16">
        <f t="shared" si="1"/>
        <v>2.7873000000000019</v>
      </c>
      <c r="H16">
        <f t="shared" si="2"/>
        <v>9.0121000000000002</v>
      </c>
      <c r="I16" s="20">
        <f t="shared" si="3"/>
        <v>34.342717013792587</v>
      </c>
      <c r="J16">
        <f t="shared" si="4"/>
        <v>34.481419424995238</v>
      </c>
      <c r="K16">
        <f t="shared" si="5"/>
        <v>0.24744510158566058</v>
      </c>
      <c r="L16">
        <f t="shared" si="6"/>
        <v>30.928418459626521</v>
      </c>
      <c r="M16">
        <f t="shared" si="7"/>
        <v>68.824136438787832</v>
      </c>
    </row>
    <row r="17" spans="1:13">
      <c r="A17" s="21" t="s">
        <v>52</v>
      </c>
      <c r="B17">
        <f>MUD!R29-MUD!R30</f>
        <v>2.7524999999999964</v>
      </c>
      <c r="C17">
        <f>MUD!R30</f>
        <v>2.6999999999999953</v>
      </c>
      <c r="D17">
        <f>SAND!Q28</f>
        <v>1.9200000000004991E-2</v>
      </c>
      <c r="E17">
        <f>SAND!Q29</f>
        <v>2.8792500000000025</v>
      </c>
      <c r="F17">
        <f t="shared" si="0"/>
        <v>5.4524999999999917</v>
      </c>
      <c r="G17">
        <f t="shared" si="1"/>
        <v>2.8792500000000025</v>
      </c>
      <c r="H17">
        <f t="shared" si="2"/>
        <v>8.3509499999999992</v>
      </c>
      <c r="I17" s="20">
        <f t="shared" si="3"/>
        <v>32.331650890018452</v>
      </c>
      <c r="J17">
        <f t="shared" si="4"/>
        <v>32.960321879546598</v>
      </c>
      <c r="K17">
        <f t="shared" si="5"/>
        <v>0.22991396188463578</v>
      </c>
      <c r="L17">
        <f t="shared" si="6"/>
        <v>34.478113268550317</v>
      </c>
      <c r="M17">
        <f t="shared" si="7"/>
        <v>65.291972769565049</v>
      </c>
    </row>
    <row r="25" spans="1:13">
      <c r="B25" s="50" t="s">
        <v>89</v>
      </c>
    </row>
  </sheetData>
  <mergeCells count="2">
    <mergeCell ref="B3:H3"/>
    <mergeCell ref="I3:M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workbookViewId="0">
      <selection activeCell="B19" sqref="B19"/>
    </sheetView>
  </sheetViews>
  <sheetFormatPr baseColWidth="10" defaultRowHeight="14" x14ac:dyDescent="0"/>
  <cols>
    <col min="2" max="2" width="10.83203125" style="20"/>
    <col min="8" max="8" width="10.83203125" style="21"/>
    <col min="13" max="13" width="10.83203125" style="21"/>
  </cols>
  <sheetData>
    <row r="1" spans="1:19" ht="18">
      <c r="A1" s="61" t="s">
        <v>93</v>
      </c>
      <c r="I1" s="22"/>
      <c r="N1" s="22"/>
    </row>
    <row r="2" spans="1:19">
      <c r="A2" s="29"/>
      <c r="B2" s="62"/>
      <c r="C2" s="36"/>
      <c r="D2" s="36"/>
      <c r="E2" s="36"/>
      <c r="F2" s="36"/>
      <c r="G2" s="36"/>
      <c r="H2" s="71"/>
      <c r="I2" s="29"/>
      <c r="N2" s="22"/>
    </row>
    <row r="3" spans="1:19" ht="16">
      <c r="A3" s="29"/>
      <c r="B3" s="63" t="s">
        <v>100</v>
      </c>
      <c r="C3" s="64"/>
      <c r="D3" s="64"/>
      <c r="E3" s="64"/>
      <c r="F3" s="64"/>
      <c r="G3" s="64"/>
      <c r="H3" s="65"/>
      <c r="I3" s="66" t="s">
        <v>101</v>
      </c>
      <c r="J3" s="67"/>
      <c r="K3" s="67"/>
      <c r="L3" s="67"/>
      <c r="M3" s="67"/>
      <c r="N3" s="68"/>
      <c r="O3" s="67" t="s">
        <v>95</v>
      </c>
      <c r="P3" s="67"/>
      <c r="Q3" s="67"/>
      <c r="R3" s="67"/>
      <c r="S3" s="67"/>
    </row>
    <row r="4" spans="1:19">
      <c r="A4" s="29"/>
      <c r="B4" s="62" t="s">
        <v>30</v>
      </c>
      <c r="C4" s="36" t="s">
        <v>31</v>
      </c>
      <c r="D4" s="36" t="s">
        <v>39</v>
      </c>
      <c r="E4" s="36" t="s">
        <v>40</v>
      </c>
      <c r="F4" s="36" t="s">
        <v>96</v>
      </c>
      <c r="G4" s="36" t="s">
        <v>97</v>
      </c>
      <c r="H4" s="71" t="s">
        <v>102</v>
      </c>
      <c r="I4" s="29" t="s">
        <v>33</v>
      </c>
      <c r="J4" s="69" t="s">
        <v>34</v>
      </c>
      <c r="K4" s="69" t="s">
        <v>37</v>
      </c>
      <c r="L4" s="69" t="s">
        <v>38</v>
      </c>
      <c r="M4" s="70" t="s">
        <v>99</v>
      </c>
      <c r="N4" s="69" t="s">
        <v>103</v>
      </c>
      <c r="O4" s="29" t="s">
        <v>33</v>
      </c>
      <c r="P4" s="69" t="s">
        <v>34</v>
      </c>
      <c r="Q4" s="69" t="s">
        <v>37</v>
      </c>
      <c r="R4" s="69" t="s">
        <v>38</v>
      </c>
      <c r="S4" s="69" t="s">
        <v>99</v>
      </c>
    </row>
    <row r="5" spans="1:19">
      <c r="A5" s="22" t="s">
        <v>84</v>
      </c>
      <c r="B5" s="20">
        <f>MUD!S5-MUD!S6</f>
        <v>2.2275000000000045</v>
      </c>
      <c r="C5">
        <f>MUD!S6</f>
        <v>1.8074999999999939</v>
      </c>
      <c r="D5" s="50">
        <v>0</v>
      </c>
      <c r="E5" s="60">
        <f>SAND!R5</f>
        <v>0.70190000000000197</v>
      </c>
      <c r="F5">
        <f>B5+C5</f>
        <v>4.0349999999999984</v>
      </c>
      <c r="G5">
        <f>E5</f>
        <v>0.70190000000000197</v>
      </c>
      <c r="H5" s="21">
        <f>B5+C5+D5+E5</f>
        <v>4.7369000000000003</v>
      </c>
      <c r="I5" s="22">
        <f>(C5/H5)*100</f>
        <v>38.157866959403698</v>
      </c>
      <c r="J5">
        <f>(B5/H5)*100</f>
        <v>47.024425257024724</v>
      </c>
      <c r="K5">
        <f>(D5/H5)*100</f>
        <v>0</v>
      </c>
      <c r="L5">
        <f>(E5/H5)*100</f>
        <v>14.817707783571574</v>
      </c>
      <c r="M5" s="21">
        <f>(F5/H5)*100</f>
        <v>85.182292216428422</v>
      </c>
      <c r="N5">
        <f>(H5/'Final Total Dry Solids'!H5)*100</f>
        <v>93.021748735824019</v>
      </c>
      <c r="O5">
        <f>(C5/'Final Total Dry Solids'!H5)*100</f>
        <v>35.495115125926517</v>
      </c>
      <c r="P5">
        <f>(B5/'Final Total Dry Solids'!H5)*100</f>
        <v>43.742942707054908</v>
      </c>
      <c r="Q5">
        <f>(D5/'Final Total Dry Solids'!H5)*100</f>
        <v>0</v>
      </c>
      <c r="R5">
        <f>(E5/'Final Total Dry Solids'!H5)*100</f>
        <v>13.783690902842588</v>
      </c>
      <c r="S5">
        <f>(F5/'Final Total Dry Solids'!H5)*100</f>
        <v>79.23805783298144</v>
      </c>
    </row>
    <row r="6" spans="1:19">
      <c r="A6" s="22" t="s">
        <v>43</v>
      </c>
      <c r="B6" s="20">
        <f>MUD!S7-MUD!S8</f>
        <v>2.5599999999999898</v>
      </c>
      <c r="C6">
        <f>MUD!S8</f>
        <v>2.2624999999999993</v>
      </c>
      <c r="D6">
        <f>SAND!R6</f>
        <v>9.6000000000060481E-3</v>
      </c>
      <c r="E6">
        <f>SAND!R7</f>
        <v>1.1071499999999972</v>
      </c>
      <c r="F6">
        <f t="shared" ref="F6:F17" si="0">B6+C6</f>
        <v>4.8224999999999891</v>
      </c>
      <c r="G6">
        <f t="shared" ref="G6:G17" si="1">E6</f>
        <v>1.1071499999999972</v>
      </c>
      <c r="H6" s="21">
        <f t="shared" ref="H6:H17" si="2">B6+C6+D6+E6</f>
        <v>5.9392499999999924</v>
      </c>
      <c r="I6" s="22">
        <f t="shared" ref="I6:I17" si="3">(C6/H6)*100</f>
        <v>38.094035442185501</v>
      </c>
      <c r="J6">
        <f t="shared" ref="J6:J17" si="4">(B6/H6)*100</f>
        <v>43.103085406406414</v>
      </c>
      <c r="K6">
        <f t="shared" ref="K6:K17" si="5">(D6/H6)*100</f>
        <v>0.16163657027412653</v>
      </c>
      <c r="L6">
        <f t="shared" ref="L6:L17" si="6">(E6/H6)*100</f>
        <v>18.641242581133959</v>
      </c>
      <c r="M6" s="21">
        <f t="shared" ref="M6:M17" si="7">(F6/H6)*100</f>
        <v>81.197120848591922</v>
      </c>
      <c r="N6">
        <f>(H6/'Final Total Dry Solids'!H6)*100</f>
        <v>92.991850442706408</v>
      </c>
      <c r="O6">
        <f>(C6/'Final Total Dry Solids'!H6)*100</f>
        <v>35.424348465988714</v>
      </c>
      <c r="P6">
        <f>(B6/'Final Total Dry Solids'!H6)*100</f>
        <v>40.082356717317474</v>
      </c>
      <c r="Q6">
        <f>(D6/'Final Total Dry Solids'!H6)*100</f>
        <v>0.15030883769003583</v>
      </c>
      <c r="R6">
        <f>(E6/'Final Total Dry Solids'!H6)*100</f>
        <v>17.334836421710197</v>
      </c>
      <c r="S6">
        <f>(F6/'Final Total Dry Solids'!H6)*100</f>
        <v>75.506705183306195</v>
      </c>
    </row>
    <row r="7" spans="1:19">
      <c r="A7" s="22" t="s">
        <v>85</v>
      </c>
      <c r="B7" s="20">
        <f>MUD!S9-MUD!S10</f>
        <v>2.0274999999999928</v>
      </c>
      <c r="C7">
        <f>MUD!S10</f>
        <v>2.0824999999999969</v>
      </c>
      <c r="D7">
        <f>SAND!R8</f>
        <v>1.8499999999974648E-3</v>
      </c>
      <c r="E7">
        <f>SAND!R9</f>
        <v>0.9115000000000002</v>
      </c>
      <c r="F7">
        <f t="shared" si="0"/>
        <v>4.1099999999999897</v>
      </c>
      <c r="G7">
        <f t="shared" si="1"/>
        <v>0.9115000000000002</v>
      </c>
      <c r="H7" s="21">
        <f t="shared" si="2"/>
        <v>5.0233499999999873</v>
      </c>
      <c r="I7" s="22">
        <f t="shared" si="3"/>
        <v>41.456398618451871</v>
      </c>
      <c r="J7">
        <f t="shared" si="4"/>
        <v>40.361511740173349</v>
      </c>
      <c r="K7">
        <f t="shared" si="5"/>
        <v>3.6828013178406227E-2</v>
      </c>
      <c r="L7">
        <f t="shared" si="6"/>
        <v>18.145261628196373</v>
      </c>
      <c r="M7" s="21">
        <f t="shared" si="7"/>
        <v>81.817910358625227</v>
      </c>
      <c r="N7">
        <f>(H7/'Final Total Dry Solids'!H7)*100</f>
        <v>92.381749301162245</v>
      </c>
      <c r="O7">
        <f>(C7/'Final Total Dry Solids'!H7)*100</f>
        <v>38.298146240988693</v>
      </c>
      <c r="P7">
        <f>(B7/'Final Total Dry Solids'!H7)*100</f>
        <v>37.286670589966107</v>
      </c>
      <c r="Q7">
        <f>(D7/'Final Total Dry Solids'!H7)*100</f>
        <v>3.4022362807074241E-2</v>
      </c>
      <c r="R7">
        <f>(E7/'Final Total Dry Solids'!H7)*100</f>
        <v>16.762910107400366</v>
      </c>
      <c r="S7">
        <f>(F7/'Final Total Dry Solids'!H7)*100</f>
        <v>75.584816830954807</v>
      </c>
    </row>
    <row r="8" spans="1:19">
      <c r="A8" s="22" t="s">
        <v>44</v>
      </c>
      <c r="B8" s="20">
        <f>MUD!S11-MUD!S12</f>
        <v>1.8899999999999917</v>
      </c>
      <c r="C8">
        <f>MUD!S12</f>
        <v>1.9149999999999987</v>
      </c>
      <c r="D8">
        <f>SAND!R10</f>
        <v>7.8149999999997277E-2</v>
      </c>
      <c r="E8">
        <f>SAND!R11</f>
        <v>1.4212999999999987</v>
      </c>
      <c r="F8">
        <f t="shared" si="0"/>
        <v>3.8049999999999904</v>
      </c>
      <c r="G8">
        <f t="shared" si="1"/>
        <v>1.4212999999999987</v>
      </c>
      <c r="H8" s="21">
        <f t="shared" si="2"/>
        <v>5.3044499999999868</v>
      </c>
      <c r="I8" s="22">
        <f t="shared" si="3"/>
        <v>36.101763613569801</v>
      </c>
      <c r="J8">
        <f t="shared" si="4"/>
        <v>35.630461216525674</v>
      </c>
      <c r="K8">
        <f t="shared" si="5"/>
        <v>1.4732912931594693</v>
      </c>
      <c r="L8">
        <f t="shared" si="6"/>
        <v>26.794483876745041</v>
      </c>
      <c r="M8" s="21">
        <f t="shared" si="7"/>
        <v>71.732224830095475</v>
      </c>
      <c r="N8">
        <f>(H8/'Final Total Dry Solids'!H8)*100</f>
        <v>93.415340723977707</v>
      </c>
      <c r="O8">
        <f>(C8/'Final Total Dry Solids'!H8)*100</f>
        <v>33.724585486981233</v>
      </c>
      <c r="P8">
        <f>(B8/'Final Total Dry Solids'!H8)*100</f>
        <v>33.284316746942196</v>
      </c>
      <c r="Q8">
        <f>(D8/'Final Total Dry Solids'!H8)*100</f>
        <v>1.3762800813616154</v>
      </c>
      <c r="R8">
        <f>(E8/'Final Total Dry Solids'!H8)*100</f>
        <v>25.03015840869265</v>
      </c>
      <c r="S8">
        <f>(F8/'Final Total Dry Solids'!H8)*100</f>
        <v>67.008902233923422</v>
      </c>
    </row>
    <row r="9" spans="1:19">
      <c r="A9" s="22" t="s">
        <v>45</v>
      </c>
      <c r="B9" s="20">
        <f>MUD!S13-MUD!S14</f>
        <v>1.8550000000000009</v>
      </c>
      <c r="C9">
        <f>MUD!S14</f>
        <v>1.9249999999999976</v>
      </c>
      <c r="D9">
        <f>SAND!R12</f>
        <v>3.9499999999961233E-3</v>
      </c>
      <c r="E9">
        <f>SAND!R13</f>
        <v>1.8986000000000018</v>
      </c>
      <c r="F9">
        <f t="shared" si="0"/>
        <v>3.7799999999999985</v>
      </c>
      <c r="G9">
        <f t="shared" si="1"/>
        <v>1.8986000000000018</v>
      </c>
      <c r="H9" s="21">
        <f t="shared" si="2"/>
        <v>5.6825499999999964</v>
      </c>
      <c r="I9" s="22">
        <f t="shared" si="3"/>
        <v>33.875636817977821</v>
      </c>
      <c r="J9">
        <f t="shared" si="4"/>
        <v>32.643795479142327</v>
      </c>
      <c r="K9">
        <f t="shared" si="5"/>
        <v>6.9511046977081159E-2</v>
      </c>
      <c r="L9">
        <f t="shared" si="6"/>
        <v>33.411056655902769</v>
      </c>
      <c r="M9" s="21">
        <f t="shared" si="7"/>
        <v>66.519432297120147</v>
      </c>
      <c r="N9">
        <f>(H9/'Final Total Dry Solids'!H9)*100</f>
        <v>91.877056403042829</v>
      </c>
      <c r="O9">
        <f>(C9/'Final Total Dry Solids'!H9)*100</f>
        <v>31.123937946143425</v>
      </c>
      <c r="P9">
        <f>(B9/'Final Total Dry Solids'!H9)*100</f>
        <v>29.99215838446554</v>
      </c>
      <c r="Q9">
        <f>(D9/'Final Total Dry Solids'!H9)*100</f>
        <v>6.3864703837478456E-2</v>
      </c>
      <c r="R9">
        <f>(E9/'Final Total Dry Solids'!H9)*100</f>
        <v>30.69709536859639</v>
      </c>
      <c r="S9">
        <f>(F9/'Final Total Dry Solids'!H9)*100</f>
        <v>61.116096330608961</v>
      </c>
    </row>
    <row r="10" spans="1:19">
      <c r="A10" s="22" t="s">
        <v>46</v>
      </c>
      <c r="B10" s="20">
        <f>MUD!S15-MUD!S16</f>
        <v>1.7999999999999958</v>
      </c>
      <c r="C10">
        <f>MUD!S16</f>
        <v>2.0199999999999982</v>
      </c>
      <c r="D10">
        <f>SAND!R14</f>
        <v>1.2450000000001182E-2</v>
      </c>
      <c r="E10">
        <f>SAND!R15</f>
        <v>1.4279999999999973</v>
      </c>
      <c r="F10">
        <f t="shared" si="0"/>
        <v>3.8199999999999941</v>
      </c>
      <c r="G10">
        <f t="shared" si="1"/>
        <v>1.4279999999999973</v>
      </c>
      <c r="H10" s="21">
        <f t="shared" si="2"/>
        <v>5.2604499999999925</v>
      </c>
      <c r="I10" s="22">
        <f t="shared" si="3"/>
        <v>38.399756674809211</v>
      </c>
      <c r="J10">
        <f t="shared" si="4"/>
        <v>34.21760495775073</v>
      </c>
      <c r="K10">
        <f t="shared" si="5"/>
        <v>0.23667176762446557</v>
      </c>
      <c r="L10">
        <f t="shared" si="6"/>
        <v>27.145966599815591</v>
      </c>
      <c r="M10" s="21">
        <f t="shared" si="7"/>
        <v>72.617361632559934</v>
      </c>
      <c r="N10">
        <f>(H10/'Final Total Dry Solids'!H10)*100</f>
        <v>92.946560299665038</v>
      </c>
      <c r="O10">
        <f>(C10/'Final Total Dry Solids'!H10)*100</f>
        <v>35.691252992676191</v>
      </c>
      <c r="P10">
        <f>(B10/'Final Total Dry Solids'!H10)*100</f>
        <v>31.804086825156958</v>
      </c>
      <c r="Q10">
        <f>(D10/'Final Total Dry Solids'!H10)*100</f>
        <v>0.21997826720735703</v>
      </c>
      <c r="R10">
        <f>(E10/'Final Total Dry Solids'!H10)*100</f>
        <v>25.231242214624533</v>
      </c>
      <c r="S10">
        <f>(F10/'Final Total Dry Solids'!H10)*100</f>
        <v>67.495339817833155</v>
      </c>
    </row>
    <row r="11" spans="1:19">
      <c r="A11" s="22" t="s">
        <v>47</v>
      </c>
      <c r="B11" s="20">
        <f>MUD!S17-MUD!S18</f>
        <v>2.1725000000000048</v>
      </c>
      <c r="C11">
        <f>MUD!S18</f>
        <v>2.1099999999999994</v>
      </c>
      <c r="D11">
        <f>SAND!R16</f>
        <v>1.845000000000141E-2</v>
      </c>
      <c r="E11">
        <f>SAND!R17</f>
        <v>1.3436499999999967</v>
      </c>
      <c r="F11">
        <f t="shared" si="0"/>
        <v>4.2825000000000042</v>
      </c>
      <c r="G11">
        <f t="shared" si="1"/>
        <v>1.3436499999999967</v>
      </c>
      <c r="H11" s="21">
        <f t="shared" si="2"/>
        <v>5.6446000000000023</v>
      </c>
      <c r="I11" s="22">
        <f t="shared" si="3"/>
        <v>37.380859582609901</v>
      </c>
      <c r="J11">
        <f t="shared" si="4"/>
        <v>38.488112532331854</v>
      </c>
      <c r="K11">
        <f t="shared" si="5"/>
        <v>0.32686107075791737</v>
      </c>
      <c r="L11">
        <f t="shared" si="6"/>
        <v>23.804166814300327</v>
      </c>
      <c r="M11" s="21">
        <f t="shared" si="7"/>
        <v>75.868972114941755</v>
      </c>
      <c r="N11">
        <f>(H11/'Final Total Dry Solids'!H11)*100</f>
        <v>93.29994462764158</v>
      </c>
      <c r="O11">
        <f>(C11/'Final Total Dry Solids'!H11)*100</f>
        <v>34.876321291911495</v>
      </c>
      <c r="P11">
        <f>(B11/'Final Total Dry Solids'!H11)*100</f>
        <v>35.909387680890006</v>
      </c>
      <c r="Q11">
        <f>(D11/'Final Total Dry Solids'!H11)*100</f>
        <v>0.30496119802645327</v>
      </c>
      <c r="R11">
        <f>(E11/'Final Total Dry Solids'!H11)*100</f>
        <v>22.209274456813638</v>
      </c>
      <c r="S11">
        <f>(F11/'Final Total Dry Solids'!H11)*100</f>
        <v>70.785708972801501</v>
      </c>
    </row>
    <row r="12" spans="1:19">
      <c r="A12" s="22" t="s">
        <v>48</v>
      </c>
      <c r="B12" s="20">
        <f>MUD!S19-MUD!S20</f>
        <v>2.1274999999999986</v>
      </c>
      <c r="C12">
        <f>MUD!S20</f>
        <v>2.137500000000002</v>
      </c>
      <c r="D12">
        <f>SAND!R18</f>
        <v>9.5499999999972829E-3</v>
      </c>
      <c r="E12">
        <f>SAND!R19</f>
        <v>1.2736999999999981</v>
      </c>
      <c r="F12">
        <f t="shared" si="0"/>
        <v>4.2650000000000006</v>
      </c>
      <c r="G12">
        <f t="shared" si="1"/>
        <v>1.2736999999999981</v>
      </c>
      <c r="H12" s="21">
        <f t="shared" si="2"/>
        <v>5.5482499999999959</v>
      </c>
      <c r="I12" s="22">
        <f t="shared" si="3"/>
        <v>38.525661244536629</v>
      </c>
      <c r="J12">
        <f t="shared" si="4"/>
        <v>38.345424232866222</v>
      </c>
      <c r="K12">
        <f t="shared" si="5"/>
        <v>0.17212634614513209</v>
      </c>
      <c r="L12">
        <f t="shared" si="6"/>
        <v>22.956788176452019</v>
      </c>
      <c r="M12" s="21">
        <f t="shared" si="7"/>
        <v>76.871085477402858</v>
      </c>
      <c r="N12">
        <f>(H12/'Final Total Dry Solids'!H12)*100</f>
        <v>93.030567246265079</v>
      </c>
      <c r="O12">
        <f>(C12/'Final Total Dry Solids'!H12)*100</f>
        <v>35.840641191166938</v>
      </c>
      <c r="P12">
        <f>(B12/'Final Total Dry Solids'!H12)*100</f>
        <v>35.672965676822237</v>
      </c>
      <c r="Q12">
        <f>(D12/'Final Total Dry Solids'!H12)*100</f>
        <v>0.16013011619908613</v>
      </c>
      <c r="R12">
        <f>(E12/'Final Total Dry Solids'!H12)*100</f>
        <v>21.356830262076826</v>
      </c>
      <c r="S12">
        <f>(F12/'Final Total Dry Solids'!H12)*100</f>
        <v>71.513606867989182</v>
      </c>
    </row>
    <row r="13" spans="1:19">
      <c r="A13" s="22" t="s">
        <v>49</v>
      </c>
      <c r="B13" s="20">
        <f>MUD!S21-MUD!S22</f>
        <v>1.9849999999999923</v>
      </c>
      <c r="C13">
        <f>MUD!S22</f>
        <v>2.0099999999999993</v>
      </c>
      <c r="D13">
        <f>SAND!R20</f>
        <v>2.1350000000001756E-2</v>
      </c>
      <c r="E13">
        <f>SAND!R21</f>
        <v>1.4766499999999994</v>
      </c>
      <c r="F13">
        <f t="shared" si="0"/>
        <v>3.9949999999999917</v>
      </c>
      <c r="G13">
        <f t="shared" si="1"/>
        <v>1.4766499999999994</v>
      </c>
      <c r="H13" s="21">
        <f t="shared" si="2"/>
        <v>5.4929999999999932</v>
      </c>
      <c r="I13" s="22">
        <f t="shared" si="3"/>
        <v>36.59202621518299</v>
      </c>
      <c r="J13">
        <f t="shared" si="4"/>
        <v>36.136901511013924</v>
      </c>
      <c r="K13">
        <f t="shared" si="5"/>
        <v>0.38867649736030918</v>
      </c>
      <c r="L13">
        <f t="shared" si="6"/>
        <v>26.88239577644277</v>
      </c>
      <c r="M13" s="21">
        <f t="shared" si="7"/>
        <v>72.728927726196915</v>
      </c>
      <c r="N13">
        <f>(H13/'Final Total Dry Solids'!H13)*100</f>
        <v>93.412807060804042</v>
      </c>
      <c r="O13">
        <f>(C13/'Final Total Dry Solids'!H13)*100</f>
        <v>34.181638848027731</v>
      </c>
      <c r="P13">
        <f>(B13/'Final Total Dry Solids'!H13)*100</f>
        <v>33.756494086236216</v>
      </c>
      <c r="Q13">
        <f>(D13/'Final Total Dry Solids'!H13)*100</f>
        <v>0.36307362656987674</v>
      </c>
      <c r="R13">
        <f>(E13/'Final Total Dry Solids'!H13)*100</f>
        <v>25.111600499970216</v>
      </c>
      <c r="S13">
        <f>(F13/'Final Total Dry Solids'!H13)*100</f>
        <v>67.938132934263933</v>
      </c>
    </row>
    <row r="14" spans="1:19">
      <c r="A14" s="22" t="s">
        <v>50</v>
      </c>
      <c r="B14" s="20">
        <f>MUD!S23-MUD!S24</f>
        <v>2.2024999999999904</v>
      </c>
      <c r="C14">
        <f>MUD!S24</f>
        <v>2.1450000000000009</v>
      </c>
      <c r="D14">
        <f>SAND!R22</f>
        <v>3.8949999999999818E-2</v>
      </c>
      <c r="E14">
        <f>SAND!R23</f>
        <v>1.7118000000000038</v>
      </c>
      <c r="F14">
        <f t="shared" si="0"/>
        <v>4.3474999999999913</v>
      </c>
      <c r="G14">
        <f t="shared" si="1"/>
        <v>1.7118000000000038</v>
      </c>
      <c r="H14" s="21">
        <f t="shared" si="2"/>
        <v>6.0982499999999948</v>
      </c>
      <c r="I14" s="22">
        <f t="shared" si="3"/>
        <v>35.174025335137173</v>
      </c>
      <c r="J14">
        <f t="shared" si="4"/>
        <v>36.116918788176811</v>
      </c>
      <c r="K14">
        <f t="shared" si="5"/>
        <v>0.63870782601565779</v>
      </c>
      <c r="L14">
        <f t="shared" si="6"/>
        <v>28.070348050670358</v>
      </c>
      <c r="M14" s="21">
        <f t="shared" si="7"/>
        <v>71.290944123313977</v>
      </c>
      <c r="N14">
        <f>(H14/'Final Total Dry Solids'!H14)*100</f>
        <v>94.041312946728041</v>
      </c>
      <c r="O14">
        <f>(C14/'Final Total Dry Solids'!H14)*100</f>
        <v>33.078115241377752</v>
      </c>
      <c r="P14">
        <f>(B14/'Final Total Dry Solids'!H14)*100</f>
        <v>33.964824624304967</v>
      </c>
      <c r="Q14">
        <f>(D14/'Final Total Dry Solids'!H14)*100</f>
        <v>0.60064922547862798</v>
      </c>
      <c r="R14">
        <f>(E14/'Final Total Dry Solids'!H14)*100</f>
        <v>26.397723855566685</v>
      </c>
      <c r="S14">
        <f>(F14/'Final Total Dry Solids'!H14)*100</f>
        <v>67.042939865682726</v>
      </c>
    </row>
    <row r="15" spans="1:19">
      <c r="A15" s="22" t="s">
        <v>83</v>
      </c>
      <c r="B15" s="20">
        <f>MUD!S25-MUD!S26</f>
        <v>2.4925000000000033</v>
      </c>
      <c r="C15">
        <f>MUD!S26</f>
        <v>2.3399999999999963</v>
      </c>
      <c r="D15">
        <f>SAND!R24</f>
        <v>7.6399999999999579E-2</v>
      </c>
      <c r="E15">
        <f>SAND!R25</f>
        <v>2.6778500000000065</v>
      </c>
      <c r="F15">
        <f t="shared" si="0"/>
        <v>4.8324999999999996</v>
      </c>
      <c r="G15">
        <f t="shared" si="1"/>
        <v>2.6778500000000065</v>
      </c>
      <c r="H15" s="21">
        <f t="shared" si="2"/>
        <v>7.5867500000000057</v>
      </c>
      <c r="I15" s="22">
        <f t="shared" si="3"/>
        <v>30.843246449401846</v>
      </c>
      <c r="J15">
        <f t="shared" si="4"/>
        <v>32.853329818433473</v>
      </c>
      <c r="K15">
        <f t="shared" si="5"/>
        <v>1.0070188156984152</v>
      </c>
      <c r="L15">
        <f t="shared" si="6"/>
        <v>35.296404916466265</v>
      </c>
      <c r="M15" s="21">
        <f t="shared" si="7"/>
        <v>63.696576267835312</v>
      </c>
      <c r="N15">
        <f>(H15/'Final Total Dry Solids'!H15)*100</f>
        <v>94.798233173602526</v>
      </c>
      <c r="O15">
        <f>(C15/'Final Total Dry Solids'!H15)*100</f>
        <v>29.238852687412848</v>
      </c>
      <c r="P15">
        <f>(B15/'Final Total Dry Solids'!H15)*100</f>
        <v>31.144376206571252</v>
      </c>
      <c r="Q15">
        <f>(D15/'Final Total Dry Solids'!H15)*100</f>
        <v>0.9546360450078345</v>
      </c>
      <c r="R15">
        <f>(E15/'Final Total Dry Solids'!H15)*100</f>
        <v>33.460368234610598</v>
      </c>
      <c r="S15">
        <f>(F15/'Final Total Dry Solids'!H15)*100</f>
        <v>60.383228893984096</v>
      </c>
    </row>
    <row r="16" spans="1:19">
      <c r="A16" s="22" t="s">
        <v>51</v>
      </c>
      <c r="B16" s="20">
        <f>MUD!S27-MUD!S28</f>
        <v>3.119999999999989</v>
      </c>
      <c r="C16">
        <f>MUD!S28</f>
        <v>2.5950000000000126</v>
      </c>
      <c r="D16">
        <f>SAND!R26</f>
        <v>1.9700000000000273E-2</v>
      </c>
      <c r="E16">
        <f>SAND!R27</f>
        <v>2.7456999999999994</v>
      </c>
      <c r="F16">
        <f t="shared" si="0"/>
        <v>5.7150000000000016</v>
      </c>
      <c r="G16">
        <f t="shared" si="1"/>
        <v>2.7456999999999994</v>
      </c>
      <c r="H16" s="21">
        <f t="shared" si="2"/>
        <v>8.4804000000000013</v>
      </c>
      <c r="I16" s="22">
        <f t="shared" si="3"/>
        <v>30.599971699448286</v>
      </c>
      <c r="J16">
        <f t="shared" si="4"/>
        <v>36.79071741898953</v>
      </c>
      <c r="K16">
        <f t="shared" si="5"/>
        <v>0.23230036319041872</v>
      </c>
      <c r="L16">
        <f t="shared" si="6"/>
        <v>32.377010518371762</v>
      </c>
      <c r="M16" s="21">
        <f t="shared" si="7"/>
        <v>67.39068911843782</v>
      </c>
      <c r="N16">
        <f>(H16/'Final Total Dry Solids'!H16)*100</f>
        <v>94.10015423708127</v>
      </c>
      <c r="O16">
        <f>(C16/'Final Total Dry Solids'!H16)*100</f>
        <v>28.794620565684053</v>
      </c>
      <c r="P16">
        <f>(B16/'Final Total Dry Solids'!H16)*100</f>
        <v>34.620121836197875</v>
      </c>
      <c r="Q16">
        <f>(D16/'Final Total Dry Solids'!H16)*100</f>
        <v>0.21859500005548399</v>
      </c>
      <c r="R16">
        <f>(E16/'Final Total Dry Solids'!H16)*100</f>
        <v>30.466816835143856</v>
      </c>
      <c r="S16">
        <f>(F16/'Final Total Dry Solids'!H16)*100</f>
        <v>63.414742401881931</v>
      </c>
    </row>
    <row r="17" spans="1:19">
      <c r="A17" s="22" t="s">
        <v>52</v>
      </c>
      <c r="B17" s="20">
        <f>MUD!S29-MUD!S30</f>
        <v>2.7075000000000018</v>
      </c>
      <c r="C17">
        <f>MUD!S30</f>
        <v>2.3374999999999964</v>
      </c>
      <c r="D17">
        <f>SAND!R28</f>
        <v>1.7350000000003973E-2</v>
      </c>
      <c r="E17">
        <f>SAND!R29</f>
        <v>2.839699999999997</v>
      </c>
      <c r="F17">
        <f t="shared" si="0"/>
        <v>5.0449999999999982</v>
      </c>
      <c r="G17">
        <f t="shared" si="1"/>
        <v>2.839699999999997</v>
      </c>
      <c r="H17" s="21">
        <f t="shared" si="2"/>
        <v>7.9020499999999991</v>
      </c>
      <c r="I17" s="22">
        <f t="shared" si="3"/>
        <v>29.580931530425609</v>
      </c>
      <c r="J17">
        <f t="shared" si="4"/>
        <v>34.263260799412834</v>
      </c>
      <c r="K17">
        <f t="shared" si="5"/>
        <v>0.21956327788363747</v>
      </c>
      <c r="L17">
        <f t="shared" si="6"/>
        <v>35.936244392277921</v>
      </c>
      <c r="M17" s="21">
        <f t="shared" si="7"/>
        <v>63.844192329838442</v>
      </c>
      <c r="N17">
        <f>(H17/'Final Total Dry Solids'!H17)*100</f>
        <v>94.624563672396562</v>
      </c>
      <c r="O17">
        <f>(C17/'Final Total Dry Solids'!H17)*100</f>
        <v>27.990827390895607</v>
      </c>
      <c r="P17">
        <f>(B17/'Final Total Dry Solids'!H17)*100</f>
        <v>32.421461031379692</v>
      </c>
      <c r="Q17">
        <f>(D17/'Final Total Dry Solids'!H17)*100</f>
        <v>0.20776079368220352</v>
      </c>
      <c r="R17">
        <f>(E17/'Final Total Dry Solids'!H17)*100</f>
        <v>34.004514456439054</v>
      </c>
      <c r="S17">
        <f>(F17/'Final Total Dry Solids'!H17)*100</f>
        <v>60.412288422275296</v>
      </c>
    </row>
  </sheetData>
  <mergeCells count="3">
    <mergeCell ref="B3:H3"/>
    <mergeCell ref="I3:M3"/>
    <mergeCell ref="O3:S3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tabSelected="1" workbookViewId="0">
      <selection activeCell="Q19" sqref="Q19"/>
    </sheetView>
  </sheetViews>
  <sheetFormatPr baseColWidth="10" defaultRowHeight="14" x14ac:dyDescent="0"/>
  <cols>
    <col min="1" max="1" width="10.83203125" style="21"/>
    <col min="9" max="9" width="10.83203125" style="20"/>
    <col min="14" max="14" width="10.83203125" style="20"/>
  </cols>
  <sheetData>
    <row r="1" spans="1:19">
      <c r="A1" s="75" t="s">
        <v>93</v>
      </c>
      <c r="B1" s="72"/>
      <c r="C1" s="74"/>
      <c r="D1" s="74"/>
      <c r="E1" s="74"/>
      <c r="F1" s="74"/>
      <c r="G1" s="74"/>
      <c r="H1" s="72"/>
      <c r="I1" s="73"/>
      <c r="J1" s="74"/>
      <c r="K1" s="74"/>
      <c r="L1" s="74"/>
      <c r="M1" s="72"/>
      <c r="N1" s="73"/>
      <c r="O1" s="74"/>
      <c r="P1" s="74"/>
      <c r="Q1" s="74"/>
      <c r="R1" s="74"/>
      <c r="S1" s="74"/>
    </row>
    <row r="2" spans="1:19">
      <c r="A2" s="75"/>
      <c r="B2" s="72"/>
      <c r="C2" s="74"/>
      <c r="D2" s="74"/>
      <c r="E2" s="74"/>
      <c r="F2" s="74"/>
      <c r="G2" s="74"/>
      <c r="H2" s="72"/>
      <c r="I2" s="73"/>
      <c r="J2" s="74"/>
      <c r="K2" s="74"/>
      <c r="L2" s="74"/>
      <c r="M2" s="72"/>
      <c r="N2" s="73"/>
      <c r="O2" s="74"/>
      <c r="P2" s="74"/>
      <c r="Q2" s="74"/>
      <c r="R2" s="74"/>
      <c r="S2" s="74"/>
    </row>
    <row r="3" spans="1:19">
      <c r="A3" s="75"/>
      <c r="B3" s="76" t="s">
        <v>100</v>
      </c>
      <c r="C3" s="77"/>
      <c r="D3" s="77"/>
      <c r="E3" s="77"/>
      <c r="F3" s="77"/>
      <c r="G3" s="77"/>
      <c r="H3" s="78"/>
      <c r="I3" s="79" t="s">
        <v>104</v>
      </c>
      <c r="J3" s="77"/>
      <c r="K3" s="77"/>
      <c r="L3" s="77"/>
      <c r="M3" s="78"/>
      <c r="N3" s="79" t="s">
        <v>95</v>
      </c>
      <c r="O3" s="77"/>
      <c r="P3" s="77"/>
      <c r="Q3" s="77"/>
      <c r="R3" s="77"/>
      <c r="S3" s="77"/>
    </row>
    <row r="4" spans="1:19">
      <c r="A4" s="75"/>
      <c r="B4" s="72" t="s">
        <v>30</v>
      </c>
      <c r="C4" s="74" t="s">
        <v>31</v>
      </c>
      <c r="D4" s="74" t="s">
        <v>39</v>
      </c>
      <c r="E4" s="74" t="s">
        <v>40</v>
      </c>
      <c r="F4" s="74" t="s">
        <v>96</v>
      </c>
      <c r="G4" s="74" t="s">
        <v>97</v>
      </c>
      <c r="H4" s="72" t="s">
        <v>105</v>
      </c>
      <c r="I4" s="73" t="s">
        <v>33</v>
      </c>
      <c r="J4" s="74" t="s">
        <v>34</v>
      </c>
      <c r="K4" s="74" t="s">
        <v>37</v>
      </c>
      <c r="L4" s="74" t="s">
        <v>38</v>
      </c>
      <c r="M4" s="72" t="s">
        <v>99</v>
      </c>
      <c r="N4" s="73" t="s">
        <v>106</v>
      </c>
      <c r="O4" s="74" t="s">
        <v>33</v>
      </c>
      <c r="P4" s="74" t="s">
        <v>34</v>
      </c>
      <c r="Q4" s="74" t="s">
        <v>37</v>
      </c>
      <c r="R4" s="74" t="s">
        <v>38</v>
      </c>
      <c r="S4" s="74" t="s">
        <v>99</v>
      </c>
    </row>
    <row r="5" spans="1:19">
      <c r="A5" s="21" t="s">
        <v>84</v>
      </c>
      <c r="B5">
        <f>'Final Total Dry Solids'!B5-'Final Total Fixed Dry Solids'!B5</f>
        <v>1.7499999999992522E-2</v>
      </c>
      <c r="C5">
        <f>'Final Total Dry Solids'!C5-'Final Total Fixed Dry Solids'!C5</f>
        <v>0.28750000000000719</v>
      </c>
      <c r="D5">
        <f>'Final Total Dry Solids'!D5-'Final Total Fixed Dry Solids'!D5</f>
        <v>0</v>
      </c>
      <c r="E5">
        <f>'Final Total Dry Solids'!E5-'Final Total Fixed Dry Solids'!E5</f>
        <v>5.0350000000001671E-2</v>
      </c>
      <c r="F5">
        <f>B5+C5</f>
        <v>0.30499999999999972</v>
      </c>
      <c r="G5">
        <f>E5</f>
        <v>5.0350000000001671E-2</v>
      </c>
      <c r="H5">
        <f>B5+C5+D5+E5</f>
        <v>0.35535000000000139</v>
      </c>
      <c r="I5" s="20">
        <f>(C5/H5)*100</f>
        <v>80.906148867315622</v>
      </c>
      <c r="J5">
        <f>(B5/H5)*100</f>
        <v>4.9247221049648102</v>
      </c>
      <c r="K5">
        <f>(D5/H5)*100</f>
        <v>0</v>
      </c>
      <c r="L5">
        <f>(E5/H5)*100</f>
        <v>14.169129027719565</v>
      </c>
      <c r="M5" s="22">
        <f>(F5/H5)*100</f>
        <v>85.830870972280437</v>
      </c>
      <c r="N5" s="20">
        <f>(H5/'Final Total Dry Solids'!H5)*100</f>
        <v>6.9782512641759791</v>
      </c>
      <c r="O5">
        <f>(C5/'Final Total Dry Solids'!H5)*100</f>
        <v>5.6458343561295514</v>
      </c>
      <c r="P5">
        <f>(B5/'Final Total Dry Solids'!H5)*100</f>
        <v>0.34365948254686074</v>
      </c>
      <c r="Q5">
        <f>(D5/'Final Total Dry Solids'!H5)*100</f>
        <v>0</v>
      </c>
      <c r="R5">
        <f>(E5/'Final Total Dry Solids'!H5)*100</f>
        <v>0.98875742549956613</v>
      </c>
      <c r="S5">
        <f>(F5/'Final Total Dry Solids'!H5)*100</f>
        <v>5.9894938386764123</v>
      </c>
    </row>
    <row r="6" spans="1:19">
      <c r="A6" s="21" t="s">
        <v>43</v>
      </c>
      <c r="B6">
        <f>'Final Total Dry Solids'!B6-'Final Total Fixed Dry Solids'!B6</f>
        <v>9.2499999999995364E-2</v>
      </c>
      <c r="C6">
        <f>'Final Total Dry Solids'!C6-'Final Total Fixed Dry Solids'!C6</f>
        <v>0.32250000000001444</v>
      </c>
      <c r="D6">
        <f>'Final Total Dry Solids'!D6-'Final Total Fixed Dry Solids'!D6</f>
        <v>2.0499999999969987E-3</v>
      </c>
      <c r="E6">
        <f>'Final Total Dry Solids'!E6-'Final Total Fixed Dry Solids'!E6</f>
        <v>3.0549999999998079E-2</v>
      </c>
      <c r="F6">
        <f t="shared" ref="F6:F17" si="0">B6+C6</f>
        <v>0.41500000000000981</v>
      </c>
      <c r="G6">
        <f t="shared" ref="G6:G17" si="1">E6</f>
        <v>3.0549999999998079E-2</v>
      </c>
      <c r="H6">
        <f t="shared" ref="H6:H17" si="2">B6+C6+D6+E6</f>
        <v>0.44760000000000488</v>
      </c>
      <c r="I6" s="20">
        <f t="shared" ref="I6:I17" si="3">(C6/H6)*100</f>
        <v>72.050938337804055</v>
      </c>
      <c r="J6">
        <f t="shared" ref="J6:J17" si="4">(B6/H6)*100</f>
        <v>20.665773011616253</v>
      </c>
      <c r="K6">
        <f t="shared" ref="K6:K17" si="5">(D6/H6)*100</f>
        <v>0.45799821268922614</v>
      </c>
      <c r="L6">
        <f t="shared" ref="L6:L17" si="6">(E6/H6)*100</f>
        <v>6.8252904378904704</v>
      </c>
      <c r="M6" s="22">
        <f t="shared" ref="M6:M17" si="7">(F6/H6)*100</f>
        <v>92.716711349420294</v>
      </c>
      <c r="N6" s="20">
        <f>(H6/'Final Total Dry Solids'!H6)*100</f>
        <v>7.0081495572935806</v>
      </c>
      <c r="O6">
        <f>(C6/'Final Total Dry Solids'!H6)*100</f>
        <v>5.0494375161466856</v>
      </c>
      <c r="P6">
        <f>(B6/'Final Total Dry Solids'!H6)*100</f>
        <v>1.4482882798248808</v>
      </c>
      <c r="Q6">
        <f>(D6/'Final Total Dry Solids'!H6)*100</f>
        <v>3.2097199714992516E-2</v>
      </c>
      <c r="R6">
        <f>(E6/'Final Total Dry Solids'!H6)*100</f>
        <v>0.47832656160702208</v>
      </c>
      <c r="S6">
        <f>(F6/'Final Total Dry Solids'!H6)*100</f>
        <v>6.4977257959715669</v>
      </c>
    </row>
    <row r="7" spans="1:19">
      <c r="A7" s="21" t="s">
        <v>85</v>
      </c>
      <c r="B7">
        <f>'Final Total Dry Solids'!B7-'Final Total Fixed Dry Solids'!B7</f>
        <v>6.4999999999993285E-2</v>
      </c>
      <c r="C7">
        <f>'Final Total Dry Solids'!C7-'Final Total Fixed Dry Solids'!C7</f>
        <v>0.33000000000000806</v>
      </c>
      <c r="D7" s="50">
        <f>'Final Total Dry Solids'!D7-'Final Total Fixed Dry Solids'!D7</f>
        <v>-1.6999999999995907E-3</v>
      </c>
      <c r="E7">
        <f>'Final Total Dry Solids'!E7-'Final Total Fixed Dry Solids'!E7</f>
        <v>2.0949999999999136E-2</v>
      </c>
      <c r="F7">
        <f t="shared" si="0"/>
        <v>0.39500000000000135</v>
      </c>
      <c r="G7">
        <f t="shared" si="1"/>
        <v>2.0949999999999136E-2</v>
      </c>
      <c r="H7">
        <f>B7+C7+0+E7</f>
        <v>0.41595000000000049</v>
      </c>
      <c r="I7" s="20">
        <f t="shared" si="3"/>
        <v>79.336458708981297</v>
      </c>
      <c r="J7">
        <f t="shared" si="4"/>
        <v>15.626878230554924</v>
      </c>
      <c r="K7">
        <v>0</v>
      </c>
      <c r="L7">
        <f t="shared" si="6"/>
        <v>5.0366630604637841</v>
      </c>
      <c r="M7" s="22">
        <f t="shared" si="7"/>
        <v>94.963336939536219</v>
      </c>
      <c r="N7" s="20">
        <f>(H7/'Final Total Dry Solids'!H7)*100</f>
        <v>7.6495144916875342</v>
      </c>
      <c r="O7">
        <f>(C7/'Final Total Dry Solids'!H7)*100</f>
        <v>6.0688539061352209</v>
      </c>
      <c r="P7">
        <f>(B7/'Final Total Dry Solids'!H7)*100</f>
        <v>1.1953803148446636</v>
      </c>
      <c r="Q7">
        <v>0</v>
      </c>
      <c r="R7">
        <f>(E7/'Final Total Dry Solids'!H7)*100</f>
        <v>0.38528027070765009</v>
      </c>
      <c r="S7">
        <f>(F7/'Final Total Dry Solids'!H7)*100</f>
        <v>7.2642342209798842</v>
      </c>
    </row>
    <row r="8" spans="1:19">
      <c r="A8" s="21" t="s">
        <v>44</v>
      </c>
      <c r="B8">
        <f>'Final Total Dry Solids'!B8-'Final Total Fixed Dry Solids'!B8</f>
        <v>4.2500000000011529E-2</v>
      </c>
      <c r="C8">
        <f>'Final Total Dry Solids'!C8-'Final Total Fixed Dry Solids'!C8</f>
        <v>0.29500000000000082</v>
      </c>
      <c r="D8" s="50">
        <f>'Final Total Dry Solids'!D8-'Final Total Fixed Dry Solids'!D8</f>
        <v>-1.9999999999953388E-4</v>
      </c>
      <c r="E8">
        <f>'Final Total Dry Solids'!E8-'Final Total Fixed Dry Solids'!E8</f>
        <v>3.6599999999999966E-2</v>
      </c>
      <c r="F8">
        <f t="shared" si="0"/>
        <v>0.33750000000001235</v>
      </c>
      <c r="G8">
        <f t="shared" si="1"/>
        <v>3.6599999999999966E-2</v>
      </c>
      <c r="H8">
        <f>B8+C8+0+E8</f>
        <v>0.37410000000001231</v>
      </c>
      <c r="I8" s="20">
        <f t="shared" si="3"/>
        <v>78.855920876768536</v>
      </c>
      <c r="J8">
        <f t="shared" si="4"/>
        <v>11.360598770384959</v>
      </c>
      <c r="K8">
        <v>0</v>
      </c>
      <c r="L8">
        <f t="shared" si="6"/>
        <v>9.7834803528465013</v>
      </c>
      <c r="M8" s="22">
        <f t="shared" si="7"/>
        <v>90.216519647153504</v>
      </c>
      <c r="N8" s="20">
        <f>(H8/'Final Total Dry Solids'!H8)*100</f>
        <v>6.5881814259426132</v>
      </c>
      <c r="O8">
        <f>(C8/'Final Total Dry Solids'!H8)*100</f>
        <v>5.1951711324592686</v>
      </c>
      <c r="P8">
        <f>(B8/'Final Total Dry Solids'!H8)*100</f>
        <v>0.74845685806636664</v>
      </c>
      <c r="Q8">
        <v>0</v>
      </c>
      <c r="R8">
        <f>(E8/'Final Total Dry Solids'!H8)*100</f>
        <v>0.64455343541697807</v>
      </c>
      <c r="S8">
        <f>(F8/'Final Total Dry Solids'!H8)*100</f>
        <v>5.9436279905256351</v>
      </c>
    </row>
    <row r="9" spans="1:19">
      <c r="A9" s="21" t="s">
        <v>45</v>
      </c>
      <c r="B9">
        <f>'Final Total Dry Solids'!B9-'Final Total Fixed Dry Solids'!B9</f>
        <v>0.13500000000000778</v>
      </c>
      <c r="C9">
        <f>'Final Total Dry Solids'!C9-'Final Total Fixed Dry Solids'!C9</f>
        <v>0.32749999999999169</v>
      </c>
      <c r="D9">
        <f>'Final Total Dry Solids'!D9-'Final Total Fixed Dry Solids'!D9</f>
        <v>1.8000000000029104E-3</v>
      </c>
      <c r="E9">
        <f>'Final Total Dry Solids'!E9-'Final Total Fixed Dry Solids'!E9</f>
        <v>3.8100000000000023E-2</v>
      </c>
      <c r="F9">
        <f t="shared" si="0"/>
        <v>0.46249999999999947</v>
      </c>
      <c r="G9">
        <f t="shared" si="1"/>
        <v>3.8100000000000023E-2</v>
      </c>
      <c r="H9">
        <f t="shared" si="2"/>
        <v>0.5024000000000024</v>
      </c>
      <c r="I9" s="20">
        <f t="shared" si="3"/>
        <v>65.187101910826058</v>
      </c>
      <c r="J9">
        <f t="shared" si="4"/>
        <v>26.871019108281676</v>
      </c>
      <c r="K9">
        <f t="shared" si="5"/>
        <v>0.35828025477764763</v>
      </c>
      <c r="L9">
        <f t="shared" si="6"/>
        <v>7.5835987261146185</v>
      </c>
      <c r="M9" s="22">
        <f t="shared" si="7"/>
        <v>92.05812101910773</v>
      </c>
      <c r="N9" s="20">
        <f>(H9/'Final Total Dry Solids'!H9)*100</f>
        <v>8.1229435969571711</v>
      </c>
      <c r="O9">
        <f>(C9/'Final Total Dry Solids'!H9)*100</f>
        <v>5.2951115207073904</v>
      </c>
      <c r="P9">
        <f>(B9/'Final Total Dry Solids'!H9)*100</f>
        <v>2.1827177260933039</v>
      </c>
      <c r="Q9">
        <f>(D9/'Final Total Dry Solids'!H9)*100</f>
        <v>2.9102903014622764E-2</v>
      </c>
      <c r="R9">
        <f>(E9/'Final Total Dry Solids'!H9)*100</f>
        <v>0.61601144714185285</v>
      </c>
      <c r="S9">
        <f>(F9/'Final Total Dry Solids'!H9)*100</f>
        <v>7.4778292468006953</v>
      </c>
    </row>
    <row r="10" spans="1:19">
      <c r="A10" s="21" t="s">
        <v>46</v>
      </c>
      <c r="B10">
        <f>'Final Total Dry Solids'!B10-'Final Total Fixed Dry Solids'!B10</f>
        <v>6.0000000000004938E-2</v>
      </c>
      <c r="C10">
        <f>'Final Total Dry Solids'!C10-'Final Total Fixed Dry Solids'!C10</f>
        <v>0.31499999999999861</v>
      </c>
      <c r="D10" s="50">
        <f>'Final Total Dry Solids'!D10-'Final Total Fixed Dry Solids'!D10</f>
        <v>-2.5999999999974932E-3</v>
      </c>
      <c r="E10">
        <f>'Final Total Dry Solids'!E10-'Final Total Fixed Dry Solids'!E10</f>
        <v>2.6800000000001489E-2</v>
      </c>
      <c r="F10">
        <f t="shared" si="0"/>
        <v>0.37500000000000355</v>
      </c>
      <c r="G10">
        <f t="shared" si="1"/>
        <v>2.6800000000001489E-2</v>
      </c>
      <c r="H10">
        <f>B10+C10+0+E10</f>
        <v>0.40180000000000504</v>
      </c>
      <c r="I10" s="20">
        <f t="shared" si="3"/>
        <v>78.397212543552669</v>
      </c>
      <c r="J10">
        <f t="shared" si="4"/>
        <v>14.932802389249424</v>
      </c>
      <c r="K10">
        <v>0</v>
      </c>
      <c r="L10">
        <f t="shared" si="6"/>
        <v>6.6699850671978975</v>
      </c>
      <c r="M10" s="22">
        <f t="shared" si="7"/>
        <v>93.330014932802101</v>
      </c>
      <c r="N10" s="20">
        <f>(H10/'Final Total Dry Solids'!H10)*100</f>
        <v>7.099378936860143</v>
      </c>
      <c r="O10">
        <f>(C10/'Final Total Dry Solids'!H10)*100</f>
        <v>5.5657151944024559</v>
      </c>
      <c r="P10">
        <f>(B10/'Final Total Dry Solids'!H10)*100</f>
        <v>1.0601362275053217</v>
      </c>
      <c r="Q10">
        <v>0</v>
      </c>
      <c r="R10">
        <f>(E10/'Final Total Dry Solids'!H10)*100</f>
        <v>0.47352751495236434</v>
      </c>
      <c r="S10">
        <f>(F10/'Final Total Dry Solids'!H10)*100</f>
        <v>6.6258514219077771</v>
      </c>
    </row>
    <row r="11" spans="1:19">
      <c r="A11" s="21" t="s">
        <v>47</v>
      </c>
      <c r="B11">
        <f>'Final Total Dry Solids'!B11-'Final Total Fixed Dry Solids'!B11</f>
        <v>1.2499999999993072E-2</v>
      </c>
      <c r="C11">
        <f>'Final Total Dry Solids'!C11-'Final Total Fixed Dry Solids'!C11</f>
        <v>0.36000000000000476</v>
      </c>
      <c r="D11">
        <f>'Final Total Dry Solids'!D11-'Final Total Fixed Dry Solids'!D11</f>
        <v>9.9999999999766942E-4</v>
      </c>
      <c r="E11">
        <f>'Final Total Dry Solids'!E11-'Final Total Fixed Dry Solids'!E11</f>
        <v>3.1850000000002154E-2</v>
      </c>
      <c r="F11">
        <f t="shared" si="0"/>
        <v>0.37249999999999783</v>
      </c>
      <c r="G11">
        <f t="shared" si="1"/>
        <v>3.1850000000002154E-2</v>
      </c>
      <c r="H11">
        <f t="shared" si="2"/>
        <v>0.40534999999999766</v>
      </c>
      <c r="I11" s="20">
        <f t="shared" si="3"/>
        <v>88.812137658815061</v>
      </c>
      <c r="J11">
        <f t="shared" si="4"/>
        <v>3.0837547798182174</v>
      </c>
      <c r="K11">
        <f t="shared" si="5"/>
        <v>0.24670038238501918</v>
      </c>
      <c r="L11">
        <f t="shared" si="6"/>
        <v>7.8574071789817044</v>
      </c>
      <c r="M11" s="22">
        <f t="shared" si="7"/>
        <v>91.895892438633268</v>
      </c>
      <c r="N11" s="20">
        <f>(H11/'Final Total Dry Solids'!H11)*100</f>
        <v>6.7000553723584098</v>
      </c>
      <c r="O11">
        <f>(C11/'Final Total Dry Solids'!H11)*100</f>
        <v>5.9504624005157849</v>
      </c>
      <c r="P11">
        <f>(B11/'Final Total Dry Solids'!H11)*100</f>
        <v>0.20661327779556976</v>
      </c>
      <c r="Q11">
        <f>(D11/'Final Total Dry Solids'!H11)*100</f>
        <v>1.652906222361622E-2</v>
      </c>
      <c r="R11">
        <f>(E11/'Final Total Dry Solids'!H11)*100</f>
        <v>0.5264506318234391</v>
      </c>
      <c r="S11">
        <f>(F11/'Final Total Dry Solids'!H11)*100</f>
        <v>6.1570756783113554</v>
      </c>
    </row>
    <row r="12" spans="1:19">
      <c r="A12" s="21" t="s">
        <v>48</v>
      </c>
      <c r="B12">
        <f>'Final Total Dry Solids'!B12-'Final Total Fixed Dry Solids'!B12</f>
        <v>6.7499999999987015E-2</v>
      </c>
      <c r="C12">
        <f>'Final Total Dry Solids'!C12-'Final Total Fixed Dry Solids'!C12</f>
        <v>0.31750000000000389</v>
      </c>
      <c r="D12" s="50">
        <f>'Final Total Dry Solids'!D12-'Final Total Fixed Dry Solids'!D12</f>
        <v>-2.0499999999969987E-3</v>
      </c>
      <c r="E12">
        <f>'Final Total Dry Solids'!E12-'Final Total Fixed Dry Solids'!E12</f>
        <v>3.270000000000195E-2</v>
      </c>
      <c r="F12">
        <f t="shared" si="0"/>
        <v>0.38499999999999091</v>
      </c>
      <c r="G12">
        <f t="shared" si="1"/>
        <v>3.270000000000195E-2</v>
      </c>
      <c r="H12">
        <f>B12+C12+0+E12</f>
        <v>0.41769999999999285</v>
      </c>
      <c r="I12" s="20">
        <f t="shared" si="3"/>
        <v>76.011491501079561</v>
      </c>
      <c r="J12">
        <f t="shared" si="4"/>
        <v>16.159923389989984</v>
      </c>
      <c r="K12">
        <v>0</v>
      </c>
      <c r="L12">
        <f t="shared" si="6"/>
        <v>7.8285851089304552</v>
      </c>
      <c r="M12" s="22">
        <f t="shared" si="7"/>
        <v>92.171414891069546</v>
      </c>
      <c r="N12" s="20">
        <f>(H12/'Final Total Dry Solids'!H12)*100</f>
        <v>7.0038062341755136</v>
      </c>
      <c r="O12">
        <f>(C12/'Final Total Dry Solids'!H12)*100</f>
        <v>5.3236975804424009</v>
      </c>
      <c r="P12">
        <f>(B12/'Final Total Dry Solids'!H12)*100</f>
        <v>1.1318097218261056</v>
      </c>
      <c r="Q12">
        <v>0</v>
      </c>
      <c r="R12">
        <f>(E12/'Final Total Dry Solids'!H12)*100</f>
        <v>0.54829893190700707</v>
      </c>
      <c r="S12">
        <f>(F12/'Final Total Dry Solids'!H12)*100</f>
        <v>6.455507302268507</v>
      </c>
    </row>
    <row r="13" spans="1:19">
      <c r="A13" s="21" t="s">
        <v>49</v>
      </c>
      <c r="B13">
        <f>'Final Total Dry Solids'!B13-'Final Total Fixed Dry Solids'!B13</f>
        <v>3.0000000000018456E-2</v>
      </c>
      <c r="C13">
        <f>'Final Total Dry Solids'!C13-'Final Total Fixed Dry Solids'!C13</f>
        <v>0.32749999999999169</v>
      </c>
      <c r="D13">
        <f>'Final Total Dry Solids'!D13-'Final Total Fixed Dry Solids'!D13</f>
        <v>9.9999999999766942E-4</v>
      </c>
      <c r="E13">
        <f>'Final Total Dry Solids'!E13-'Final Total Fixed Dry Solids'!E13</f>
        <v>2.8850000000002041E-2</v>
      </c>
      <c r="F13">
        <f t="shared" si="0"/>
        <v>0.35750000000001014</v>
      </c>
      <c r="G13">
        <f t="shared" si="1"/>
        <v>2.8850000000002041E-2</v>
      </c>
      <c r="H13">
        <f t="shared" si="2"/>
        <v>0.38735000000000985</v>
      </c>
      <c r="I13" s="20">
        <f t="shared" si="3"/>
        <v>84.548857622301114</v>
      </c>
      <c r="J13">
        <f t="shared" si="4"/>
        <v>7.7449335226584983</v>
      </c>
      <c r="K13">
        <f t="shared" si="5"/>
        <v>0.25816445075452277</v>
      </c>
      <c r="L13">
        <f t="shared" si="6"/>
        <v>7.4480444042858664</v>
      </c>
      <c r="M13" s="22">
        <f t="shared" si="7"/>
        <v>92.293791144959613</v>
      </c>
      <c r="N13" s="20">
        <f>(H13/'Final Total Dry Solids'!H13)*100</f>
        <v>6.5871929391959609</v>
      </c>
      <c r="O13">
        <f>(C13/'Final Total Dry Solids'!H13)*100</f>
        <v>5.5693963794670651</v>
      </c>
      <c r="P13">
        <f>(B13/'Final Total Dry Solids'!H13)*100</f>
        <v>0.51017371414998158</v>
      </c>
      <c r="Q13">
        <f>(D13/'Final Total Dry Solids'!H13)*100</f>
        <v>1.7005790471615958E-2</v>
      </c>
      <c r="R13">
        <f>(E13/'Final Total Dry Solids'!H13)*100</f>
        <v>0.49061705510729853</v>
      </c>
      <c r="S13">
        <f>(F13/'Final Total Dry Solids'!H13)*100</f>
        <v>6.079570093617046</v>
      </c>
    </row>
    <row r="14" spans="1:19">
      <c r="A14" s="21" t="s">
        <v>50</v>
      </c>
      <c r="B14" s="50">
        <f>'Final Total Dry Solids'!B14-'Final Total Fixed Dry Solids'!B14</f>
        <v>-5.5000000000004601E-2</v>
      </c>
      <c r="C14">
        <f>'Final Total Dry Solids'!C14-'Final Total Fixed Dry Solids'!C14</f>
        <v>0.41000000000001036</v>
      </c>
      <c r="D14">
        <f>'Final Total Dry Solids'!D14-'Final Total Fixed Dry Solids'!D14</f>
        <v>1.200000000000756E-3</v>
      </c>
      <c r="E14">
        <f>'Final Total Dry Solids'!E14-'Final Total Fixed Dry Solids'!E14</f>
        <v>3.0199999999993565E-2</v>
      </c>
      <c r="F14">
        <f>0+C14</f>
        <v>0.41000000000001036</v>
      </c>
      <c r="G14">
        <f t="shared" si="1"/>
        <v>3.0199999999993565E-2</v>
      </c>
      <c r="H14">
        <f>0+C14+D14+E14</f>
        <v>0.44140000000000468</v>
      </c>
      <c r="I14" s="20">
        <f t="shared" si="3"/>
        <v>92.886270956050296</v>
      </c>
      <c r="J14">
        <v>0</v>
      </c>
      <c r="K14">
        <f t="shared" si="5"/>
        <v>0.27186225645689699</v>
      </c>
      <c r="L14">
        <f t="shared" si="6"/>
        <v>6.8418667874928065</v>
      </c>
      <c r="M14" s="22">
        <f t="shared" si="7"/>
        <v>92.886270956050296</v>
      </c>
      <c r="N14" s="20">
        <f>(H14/'Final Total Dry Solids'!H14)*100</f>
        <v>6.8068438543330014</v>
      </c>
      <c r="O14">
        <f>(C14/'Final Total Dry Solids'!H14)*100</f>
        <v>6.3226234260910106</v>
      </c>
      <c r="P14">
        <v>0</v>
      </c>
      <c r="Q14">
        <f>(D14/'Final Total Dry Solids'!H14)*100</f>
        <v>1.8505239295887318E-2</v>
      </c>
      <c r="R14">
        <f>(E14/'Final Total Dry Solids'!H14)*100</f>
        <v>0.46571518894610481</v>
      </c>
      <c r="S14">
        <f>(F14/'Final Total Dry Solids'!H14)*100</f>
        <v>6.3226234260910106</v>
      </c>
    </row>
    <row r="15" spans="1:19">
      <c r="A15" s="21" t="s">
        <v>83</v>
      </c>
      <c r="B15">
        <f>'Final Total Dry Solids'!B15-'Final Total Fixed Dry Solids'!B15</f>
        <v>7.7499999999997016E-2</v>
      </c>
      <c r="C15">
        <f>'Final Total Dry Solids'!C15-'Final Total Fixed Dry Solids'!C15</f>
        <v>0.30499999999999972</v>
      </c>
      <c r="D15">
        <f>'Final Total Dry Solids'!D15-'Final Total Fixed Dry Solids'!D15</f>
        <v>3.4000000000062869E-3</v>
      </c>
      <c r="E15">
        <f>'Final Total Dry Solids'!E15-'Final Total Fixed Dry Solids'!E15</f>
        <v>3.0400000000000205E-2</v>
      </c>
      <c r="F15">
        <f t="shared" si="0"/>
        <v>0.38249999999999673</v>
      </c>
      <c r="G15">
        <f t="shared" si="1"/>
        <v>3.0400000000000205E-2</v>
      </c>
      <c r="H15">
        <f t="shared" si="2"/>
        <v>0.41630000000000322</v>
      </c>
      <c r="I15" s="20">
        <f t="shared" si="3"/>
        <v>73.26447273600705</v>
      </c>
      <c r="J15">
        <f t="shared" si="4"/>
        <v>18.616382416525681</v>
      </c>
      <c r="K15">
        <f t="shared" si="5"/>
        <v>0.81671871246847483</v>
      </c>
      <c r="L15">
        <f t="shared" si="6"/>
        <v>7.3024261349987922</v>
      </c>
      <c r="M15" s="22">
        <f t="shared" si="7"/>
        <v>91.880855152532732</v>
      </c>
      <c r="N15" s="20">
        <f>(H15/'Final Total Dry Solids'!H15)*100</f>
        <v>5.2017668263974706</v>
      </c>
      <c r="O15">
        <f>(C15/'Final Total Dry Solids'!H15)*100</f>
        <v>3.8110470383166337</v>
      </c>
      <c r="P15">
        <f>(B15/'Final Total Dry Solids'!H15)*100</f>
        <v>0.96838080481812472</v>
      </c>
      <c r="Q15">
        <f>(D15/'Final Total Dry Solids'!H15)*100</f>
        <v>4.2483803050165664E-2</v>
      </c>
      <c r="R15">
        <f>(E15/'Final Total Dry Solids'!H15)*100</f>
        <v>0.37985518021254611</v>
      </c>
      <c r="S15">
        <f>(F15/'Final Total Dry Solids'!H15)*100</f>
        <v>4.7794278431347585</v>
      </c>
    </row>
    <row r="16" spans="1:19">
      <c r="A16" s="21" t="s">
        <v>51</v>
      </c>
      <c r="B16" s="50">
        <f>'Final Total Dry Solids'!B16-'Final Total Fixed Dry Solids'!B16</f>
        <v>-1.2499999999993072E-2</v>
      </c>
      <c r="C16">
        <f>'Final Total Dry Solids'!C16-'Final Total Fixed Dry Solids'!C16</f>
        <v>0.49999999999998934</v>
      </c>
      <c r="D16">
        <f>'Final Total Dry Solids'!D16-'Final Total Fixed Dry Solids'!D16</f>
        <v>2.6000000000010459E-3</v>
      </c>
      <c r="E16">
        <f>'Final Total Dry Solids'!E16-'Final Total Fixed Dry Solids'!E16</f>
        <v>4.1600000000002524E-2</v>
      </c>
      <c r="F16">
        <f>0+C16</f>
        <v>0.49999999999998934</v>
      </c>
      <c r="G16">
        <f t="shared" si="1"/>
        <v>4.1600000000002524E-2</v>
      </c>
      <c r="H16">
        <f>0+C16+D16+E16</f>
        <v>0.54419999999999291</v>
      </c>
      <c r="I16" s="20">
        <f t="shared" si="3"/>
        <v>91.877986034545359</v>
      </c>
      <c r="J16">
        <v>0</v>
      </c>
      <c r="K16">
        <f t="shared" si="5"/>
        <v>0.4777655273798383</v>
      </c>
      <c r="L16">
        <f t="shared" si="6"/>
        <v>7.6442484380748006</v>
      </c>
      <c r="M16" s="22">
        <f t="shared" si="7"/>
        <v>91.877986034545359</v>
      </c>
      <c r="N16" s="20">
        <f>(H16/'Final Total Dry Solids'!H16)*100</f>
        <v>6.03854817412138</v>
      </c>
      <c r="O16">
        <f>(C16/'Final Total Dry Solids'!H16)*100</f>
        <v>5.5480964481085353</v>
      </c>
      <c r="P16">
        <v>0</v>
      </c>
      <c r="Q16">
        <f>(D16/'Final Total Dry Solids'!H16)*100</f>
        <v>2.8850101530176607E-2</v>
      </c>
      <c r="R16">
        <f>(E16/'Final Total Dry Solids'!H16)*100</f>
        <v>0.46160162448266806</v>
      </c>
      <c r="S16">
        <f>(F16/'Final Total Dry Solids'!H16)*100</f>
        <v>5.5480964481085353</v>
      </c>
    </row>
    <row r="17" spans="1:19">
      <c r="A17" s="21" t="s">
        <v>52</v>
      </c>
      <c r="B17">
        <f>'Final Total Dry Solids'!B17-'Final Total Fixed Dry Solids'!B17</f>
        <v>4.49999999999946E-2</v>
      </c>
      <c r="C17">
        <f>'Final Total Dry Solids'!C17-'Final Total Fixed Dry Solids'!C17</f>
        <v>0.36249999999999893</v>
      </c>
      <c r="D17">
        <f>'Final Total Dry Solids'!D17-'Final Total Fixed Dry Solids'!D17</f>
        <v>1.8500000000010175E-3</v>
      </c>
      <c r="E17">
        <f>'Final Total Dry Solids'!E17-'Final Total Fixed Dry Solids'!E17</f>
        <v>3.9550000000005525E-2</v>
      </c>
      <c r="F17">
        <f t="shared" si="0"/>
        <v>0.40749999999999353</v>
      </c>
      <c r="G17">
        <f t="shared" si="1"/>
        <v>3.9550000000005525E-2</v>
      </c>
      <c r="H17">
        <f t="shared" si="2"/>
        <v>0.44890000000000008</v>
      </c>
      <c r="I17" s="20">
        <f t="shared" si="3"/>
        <v>80.752951659612137</v>
      </c>
      <c r="J17">
        <f t="shared" si="4"/>
        <v>10.024504343950676</v>
      </c>
      <c r="K17">
        <f t="shared" si="5"/>
        <v>0.41211851191824844</v>
      </c>
      <c r="L17">
        <f t="shared" si="6"/>
        <v>8.8104254845189391</v>
      </c>
      <c r="M17" s="22">
        <f t="shared" si="7"/>
        <v>90.777456003562818</v>
      </c>
      <c r="N17" s="20">
        <f>(H17/'Final Total Dry Solids'!H17)*100</f>
        <v>5.375436327603448</v>
      </c>
      <c r="O17">
        <f>(C17/'Final Total Dry Solids'!H17)*100</f>
        <v>4.340823499122842</v>
      </c>
      <c r="P17">
        <f>(B17/'Final Total Dry Solids'!H17)*100</f>
        <v>0.53886084816691049</v>
      </c>
      <c r="Q17">
        <f>(D17/'Final Total Dry Solids'!H17)*100</f>
        <v>2.215316820243227E-2</v>
      </c>
      <c r="R17">
        <f>(E17/'Final Total Dry Solids'!H17)*100</f>
        <v>0.47359881211126315</v>
      </c>
      <c r="S17">
        <f>(F17/'Final Total Dry Solids'!H17)*100</f>
        <v>4.8796843472897526</v>
      </c>
    </row>
    <row r="22" spans="1:19">
      <c r="B22" s="50" t="s">
        <v>89</v>
      </c>
    </row>
  </sheetData>
  <mergeCells count="3">
    <mergeCell ref="B3:H3"/>
    <mergeCell ref="I3:M3"/>
    <mergeCell ref="N3:S3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MUD</vt:lpstr>
      <vt:lpstr>SAND</vt:lpstr>
      <vt:lpstr>Final </vt:lpstr>
      <vt:lpstr>Final Total Dry Solids</vt:lpstr>
      <vt:lpstr>Final Total Fixed Dry Solids</vt:lpstr>
      <vt:lpstr>FinalTotalVolatileDriedSolids</vt:lpstr>
    </vt:vector>
  </TitlesOfParts>
  <Company>Virginia Institute of Marine Science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gracec</dc:creator>
  <cp:lastModifiedBy>Kelsey Fall</cp:lastModifiedBy>
  <dcterms:created xsi:type="dcterms:W3CDTF">2011-04-26T16:32:23Z</dcterms:created>
  <dcterms:modified xsi:type="dcterms:W3CDTF">2014-05-15T19:14:44Z</dcterms:modified>
</cp:coreProperties>
</file>